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215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club4\OneDrive\바탕 화면\★ 업무파일\국립중앙의료원 NMC\261011 지침서 수정\팀장님 초희샘 메일\1. 지침서 및 자체심사보고서 수정\"/>
    </mc:Choice>
  </mc:AlternateContent>
  <x:bookViews>
    <x:workbookView xWindow="0" yWindow="0" windowWidth="27765" windowHeight="10815" tabRatio="500" activeTab="1"/>
  </x:bookViews>
  <x:sheets>
    <x:sheet name="0.종합판정" sheetId="1" r:id="rId4"/>
    <x:sheet name="1.학생현황" sheetId="2" r:id="rId5"/>
    <x:sheet name="2.교육과정운영현황" sheetId="3" r:id="rId6"/>
    <x:sheet name="3.인력현황" sheetId="4" r:id="rId7"/>
    <x:sheet name="4.교육시설확보현황" sheetId="5" r:id="rId8"/>
    <x:sheet name="5.교육장비확보현황" sheetId="6" r:id="rId9"/>
  </x:sheet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Unknown Author</x:author>
  </x:authors>
  <x:commentList>
    <x:comment ref="B13:B13" authorId="0">
      <x:text>
        <x:r>
          <x:rPr>
            <x:rFont val="Arial"/>
            <x:sz val="10"/>
            <x:color rgb="ff000000"/>
          </x:rPr>
          <x:t xml:space="preserve">NEMC:
</x:t>
        </x:r>
        <x:r>
          <x:rPr>
            <x:rFont val="Noto Sans CJK SC"/>
            <x:sz val="10"/>
            <x:color rgb="ff000000"/>
          </x:rPr>
          <x:t>신설</x:t>
        </x:r>
        <x:r>
          <x:rPr>
            <x:rFont val="Arial"/>
            <x:sz val="10"/>
            <x:color rgb="ff000000"/>
          </x:rPr>
          <x:t>/</x:t>
        </x:r>
        <x:r>
          <x:rPr>
            <x:rFont val="Noto Sans CJK SC"/>
            <x:sz val="10"/>
            <x:color rgb="ff000000"/>
          </x:rPr>
          <x:t xml:space="preserve">편제미완성 학년은 </x:t>
        </x:r>
        <x:r>
          <x:rPr>
            <x:rFont val="Arial"/>
            <x:sz val="10"/>
            <x:color rgb="ff000000"/>
          </x:rPr>
          <x:t xml:space="preserve">0 </x:t>
        </x:r>
        <x:r>
          <x:rPr>
            <x:rFont val="Noto Sans CJK SC"/>
            <x:sz val="10"/>
            <x:color rgb="ff000000"/>
          </x:rPr>
          <x:t>으로 입력</x:t>
        </x:r>
      </x:text>
    </x:comment>
    <x:comment ref="C13:C13" authorId="0">
      <x:text>
        <x:r>
          <x:rPr>
            <x:rFont val="Arial"/>
            <x:sz val="10"/>
            <x:color rgb="ff000000"/>
          </x:rPr>
          <x:t xml:space="preserve">NEMC:
</x:t>
        </x:r>
        <x:r>
          <x:rPr>
            <x:rFont val="돋움"/>
            <x:sz val="10"/>
            <x:color rgb="ff000000"/>
          </x:rPr>
          <x:t>분반</x:t>
        </x:r>
        <x:r>
          <x:rPr>
            <x:rFont val="Noto Sans CJK SC"/>
            <x:sz val="10"/>
            <x:color rgb="ff000000"/>
          </x:rPr>
          <x:t xml:space="preserve"> </x:t>
        </x:r>
        <x:r>
          <x:rPr>
            <x:rFont val="돋움"/>
            <x:sz val="10"/>
            <x:color rgb="ff000000"/>
          </x:rPr>
          <x:t>운영일</x:t>
        </x:r>
        <x:r>
          <x:rPr>
            <x:rFont val="Noto Sans CJK SC"/>
            <x:sz val="10"/>
            <x:color rgb="ff000000"/>
          </x:rPr>
          <x:t xml:space="preserve"> </x:t>
        </x:r>
        <x:r>
          <x:rPr>
            <x:rFont val="돋움"/>
            <x:sz val="10"/>
            <x:color rgb="ff000000"/>
          </x:rPr>
          <x:t>경우만</x:t>
        </x:r>
        <x:r>
          <x:rPr>
            <x:rFont val="Noto Sans CJK SC"/>
            <x:sz val="10"/>
            <x:color rgb="ff000000"/>
          </x:rPr>
          <x:t xml:space="preserve"> </x:t>
        </x:r>
        <x:r>
          <x:rPr>
            <x:rFont val="돋움"/>
            <x:sz val="10"/>
            <x:color rgb="ff000000"/>
          </x:rPr>
          <x:t>입력</x:t>
        </x:r>
        <x:r>
          <x:rPr>
            <x:rFont val="Noto Sans CJK SC"/>
            <x:sz val="10"/>
            <x:color rgb="ff000000"/>
          </x:rPr>
          <x:t>. 30</x:t>
        </x:r>
        <x:r>
          <x:rPr>
            <x:rFont val="돋움"/>
            <x:sz val="10"/>
            <x:color rgb="ff000000"/>
          </x:rPr>
          <x:t>명을</x:t>
        </x:r>
        <x:r>
          <x:rPr>
            <x:rFont val="Noto Sans CJK SC"/>
            <x:sz val="10"/>
            <x:color rgb="ff000000"/>
          </x:rPr>
          <x:t xml:space="preserve"> 10</x:t>
        </x:r>
        <x:r>
          <x:rPr>
            <x:rFont val="돋움"/>
            <x:sz val="10"/>
            <x:color rgb="ff000000"/>
          </x:rPr>
          <x:t>명</x:t>
        </x:r>
        <x:r>
          <x:rPr>
            <x:rFont val="Noto Sans CJK SC"/>
            <x:sz val="10"/>
            <x:color rgb="ff000000"/>
          </x:rPr>
          <x:t xml:space="preserve"> 20</x:t>
        </x:r>
        <x:r>
          <x:rPr>
            <x:rFont val="돋움"/>
            <x:sz val="10"/>
            <x:color rgb="ff000000"/>
          </x:rPr>
          <x:t>명으로</x:t>
        </x:r>
        <x:r>
          <x:rPr>
            <x:rFont val="Noto Sans CJK SC"/>
            <x:sz val="10"/>
            <x:color rgb="ff000000"/>
          </x:rPr>
          <x:t xml:space="preserve"> </x:t>
        </x:r>
        <x:r>
          <x:rPr>
            <x:rFont val="돋움"/>
            <x:sz val="10"/>
            <x:color rgb="ff000000"/>
          </x:rPr>
          <x:t>분반하는</x:t>
        </x:r>
        <x:r>
          <x:rPr>
            <x:rFont val="Noto Sans CJK SC"/>
            <x:sz val="10"/>
            <x:color rgb="ff000000"/>
          </x:rPr>
          <x:t xml:space="preserve"> </x:t>
        </x:r>
        <x:r>
          <x:rPr>
            <x:rFont val="돋움"/>
            <x:sz val="10"/>
            <x:color rgb="ff000000"/>
          </x:rPr>
          <x:t>경우</x:t>
        </x:r>
        <x:r>
          <x:rPr>
            <x:rFont val="Noto Sans CJK SC"/>
            <x:sz val="10"/>
            <x:color rgb="ff000000"/>
          </x:rPr>
          <x:t xml:space="preserve"> </x:t>
        </x:r>
        <x:r>
          <x:rPr>
            <x:rFont val="돋움"/>
            <x:sz val="10"/>
            <x:color rgb="ff000000"/>
          </x:rPr>
          <x:t>분반</x:t>
        </x:r>
        <x:r>
          <x:rPr>
            <x:rFont val="Noto Sans CJK SC"/>
            <x:sz val="10"/>
            <x:color rgb="ff000000"/>
          </x:rPr>
          <x:t xml:space="preserve"> </x:t>
        </x:r>
        <x:r>
          <x:rPr>
            <x:rFont val="돋움"/>
            <x:sz val="10"/>
            <x:color rgb="ff000000"/>
          </x:rPr>
          <x:t>최대</x:t>
        </x:r>
        <x:r>
          <x:rPr>
            <x:rFont val="Noto Sans CJK SC"/>
            <x:sz val="10"/>
            <x:color rgb="ff000000"/>
          </x:rPr>
          <x:t xml:space="preserve"> </x:t>
        </x:r>
        <x:r>
          <x:rPr>
            <x:rFont val="돋움"/>
            <x:sz val="10"/>
            <x:color rgb="ff000000"/>
          </x:rPr>
          <x:t>인원</x:t>
        </x:r>
        <x:r>
          <x:rPr>
            <x:rFont val="Noto Sans CJK SC"/>
            <x:sz val="10"/>
            <x:color rgb="ff000000"/>
          </x:rPr>
          <x:t xml:space="preserve"> 20</x:t>
        </x:r>
        <x:r>
          <x:rPr>
            <x:rFont val="돋움"/>
            <x:sz val="10"/>
            <x:color rgb="ff000000"/>
          </x:rPr>
          <x:t>명으로</x:t>
        </x:r>
        <x:r>
          <x:rPr>
            <x:rFont val="Noto Sans CJK SC"/>
            <x:sz val="10"/>
            <x:color rgb="ff000000"/>
          </x:rPr>
          <x:t xml:space="preserve"> </x:t>
        </x:r>
        <x:r>
          <x:rPr>
            <x:rFont val="돋움"/>
            <x:sz val="10"/>
            <x:color rgb="ff000000"/>
          </x:rPr>
          <x:t>기입</x:t>
        </x:r>
        <x:r>
          <x:rPr>
            <x:rFont val="Noto Sans CJK SC"/>
            <x:sz val="10"/>
            <x:color rgb="ff000000"/>
          </x:rPr>
          <x:t xml:space="preserve"> </x:t>
        </x:r>
      </x:text>
    </x:comment>
    <x:comment ref="D13:D13" authorId="0">
      <x:text>
        <x:r>
          <x:rPr>
            <x:rFont val="Arial"/>
            <x:sz val="10"/>
            <x:color rgb="ff000000"/>
          </x:rPr>
          <x:t xml:space="preserve">NEMC:
</x:t>
        </x:r>
        <x:r>
          <x:rPr>
            <x:rFont val="Noto Sans CJK SC"/>
            <x:sz val="10"/>
            <x:color rgb="ff000000"/>
          </x:rPr>
          <x:t>자율전공학부 등 추가 정원만 기재하고</x:t>
        </x:r>
        <x:r>
          <x:rPr>
            <x:rFont val="Arial"/>
            <x:sz val="10"/>
            <x:color rgb="ff000000"/>
          </x:rPr>
          <x:t xml:space="preserve">, </x:t>
        </x:r>
        <x:r>
          <x:rPr>
            <x:rFont val="Noto Sans CJK SC"/>
            <x:sz val="10"/>
            <x:color rgb="ff000000"/>
          </x:rPr>
          <x:t xml:space="preserve">추가 정원이 포함된 </x:t>
        </x:r>
        <x:r>
          <x:rPr>
            <x:rFont val="Arial"/>
            <x:sz val="10"/>
            <x:color rgb="ff000000"/>
          </x:rPr>
          <x:t>1</x:t>
        </x:r>
        <x:r>
          <x:rPr>
            <x:rFont val="Noto Sans CJK SC"/>
            <x:sz val="10"/>
            <x:color rgb="ff000000"/>
          </x:rPr>
          <x:t>학년 정원의 합은 입학정원 셀에 포함하여 기재</x:t>
        </x:r>
      </x:text>
    </x:comment>
  </x:commentList>
</x:comments>
</file>

<file path=xl/comments2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Unknown Author</x:author>
  </x:authors>
  <x:commentList>
    <x:comment ref="B7:B7" authorId="0">
      <x:text>
        <x:r>
          <x:rPr>
            <x:rFont val="Arial"/>
            <x:sz val="10"/>
            <x:color rgb="ff000000"/>
          </x:rPr>
          <x:t xml:space="preserve">NEMC:
</x:t>
        </x:r>
        <x:r>
          <x:rPr>
            <x:rFont val="Noto Sans CJK SC"/>
            <x:sz val="10"/>
            <x:color rgb="ff000000"/>
          </x:rPr>
          <x:t xml:space="preserve">전임교원 유예를 위한 채용 예정인 경우 </x:t>
        </x:r>
        <x:r>
          <x:rPr>
            <x:rFont val="Arial"/>
            <x:sz val="10"/>
            <x:color rgb="ff000000"/>
          </x:rPr>
          <x:t>'</x:t>
        </x:r>
        <x:r>
          <x:rPr>
            <x:rFont val="Noto Sans CJK SC"/>
            <x:sz val="10"/>
            <x:color rgb="ff000000"/>
          </x:rPr>
          <x:t>유예</x:t>
        </x:r>
        <x:r>
          <x:rPr>
            <x:rFont val="Arial"/>
            <x:sz val="10"/>
            <x:color rgb="ff000000"/>
          </x:rPr>
          <x:t>'</x:t>
        </x:r>
        <x:r>
          <x:rPr>
            <x:rFont val="Noto Sans CJK SC"/>
            <x:sz val="10"/>
            <x:color rgb="ff000000"/>
          </x:rPr>
          <x:t>로 입력</x:t>
        </x:r>
      </x:text>
    </x:comment>
    <x:comment ref="C7:C7" authorId="0">
      <x:text>
        <x:r>
          <x:rPr>
            <x:rFont val="Arial"/>
            <x:sz val="10"/>
            <x:color rgb="ff000000"/>
          </x:rPr>
          <x:t xml:space="preserve">NEMC:
</x:t>
        </x:r>
        <x:r>
          <x:rPr>
            <x:rFont val="Noto Sans CJK SC"/>
            <x:sz val="10"/>
            <x:color rgb="ff000000"/>
          </x:rPr>
          <x:t xml:space="preserve">유예 기준 적용 자 </x:t>
        </x:r>
        <x:r>
          <x:rPr>
            <x:rFont val="Arial"/>
            <x:sz val="10"/>
            <x:color rgb="ff000000"/>
          </x:rPr>
          <x:t>'</x:t>
        </x:r>
        <x:r>
          <x:rPr>
            <x:rFont val="Noto Sans CJK SC"/>
            <x:sz val="10"/>
            <x:color rgb="ff000000"/>
          </x:rPr>
          <x:t>소속</x:t>
        </x:r>
        <x:r>
          <x:rPr>
            <x:rFont val="Arial"/>
            <x:sz val="10"/>
            <x:color rgb="ff000000"/>
          </x:rPr>
          <x:t>'</x:t>
        </x:r>
        <x:r>
          <x:rPr>
            <x:rFont val="Noto Sans CJK SC"/>
            <x:sz val="10"/>
            <x:color rgb="ff000000"/>
          </x:rPr>
          <x:t>으로 구분</x:t>
        </x:r>
      </x:text>
    </x:comment>
    <x:comment ref="C25:C25" authorId="0">
      <x:text>
        <x:r>
          <x:rPr>
            <x:rFont val="Arial"/>
            <x:sz val="10"/>
            <x:color rgb="ff000000"/>
          </x:rPr>
          <x:t xml:space="preserve">NEMC:
</x:t>
        </x:r>
        <x:r>
          <x:rPr>
            <x:rFont val="Noto Sans CJK SC"/>
            <x:sz val="10"/>
            <x:color rgb="ff000000"/>
          </x:rPr>
          <x:t xml:space="preserve">유예 기준 적용 자 </x:t>
        </x:r>
        <x:r>
          <x:rPr>
            <x:rFont val="Arial"/>
            <x:sz val="10"/>
            <x:color rgb="ff000000"/>
          </x:rPr>
          <x:t>'</x:t>
        </x:r>
        <x:r>
          <x:rPr>
            <x:rFont val="Noto Sans CJK SC"/>
            <x:sz val="10"/>
            <x:color rgb="ff000000"/>
          </x:rPr>
          <x:t>소속</x:t>
        </x:r>
        <x:r>
          <x:rPr>
            <x:rFont val="Arial"/>
            <x:sz val="10"/>
            <x:color rgb="ff000000"/>
          </x:rPr>
          <x:t>'</x:t>
        </x:r>
        <x:r>
          <x:rPr>
            <x:rFont val="Noto Sans CJK SC"/>
            <x:sz val="10"/>
            <x:color rgb="ff000000"/>
          </x:rPr>
          <x:t>으로 구분</x:t>
        </x:r>
      </x:text>
    </x:comment>
    <x:comment ref="D7:D7" authorId="0">
      <x:text>
        <x:r>
          <x:rPr>
            <x:rFont val="Arial"/>
            <x:sz val="10"/>
            <x:color rgb="ff000000"/>
          </x:rPr>
          <x:t xml:space="preserve">NEMC:
</x:t>
        </x:r>
        <x:r>
          <x:rPr>
            <x:rFont val="Noto Sans CJK SC"/>
            <x:sz val="10"/>
            <x:color rgb="ff000000"/>
          </x:rPr>
          <x:t>응급구조학과 발령일자</x:t>
        </x:r>
      </x:text>
    </x:comment>
    <x:comment ref="D25:D25" authorId="0">
      <x:text>
        <x:r>
          <x:rPr>
            <x:rFont val="Arial"/>
            <x:sz val="10"/>
            <x:color rgb="ff000000"/>
          </x:rPr>
          <x:t xml:space="preserve">NEMC:
</x:t>
        </x:r>
        <x:r>
          <x:rPr>
            <x:rFont val="Noto Sans CJK SC"/>
            <x:sz val="10"/>
            <x:color rgb="ff000000"/>
          </x:rPr>
          <x:t>응급구조학과 발령일자</x:t>
        </x:r>
      </x:text>
    </x:comment>
    <x:comment ref="F7:F7" authorId="0">
      <x:text>
        <x:r>
          <x:rPr>
            <x:rFont val="Arial"/>
            <x:sz val="10"/>
            <x:color rgb="ff000000"/>
          </x:rPr>
          <x:t xml:space="preserve">NEMC:
</x:t>
        </x:r>
        <x:r>
          <x:rPr>
            <x:rFont val="Noto Sans CJK SC"/>
            <x:sz val="10"/>
            <x:color rgb="ff000000"/>
          </x:rPr>
          <x:t>응급구조학과 내 직위</x:t>
        </x:r>
        <x:r>
          <x:rPr>
            <x:rFont val="Arial"/>
            <x:sz val="10"/>
            <x:color rgb="ff000000"/>
          </x:rPr>
          <x:t>(</x:t>
        </x:r>
        <x:r>
          <x:rPr>
            <x:rFont val="Noto Sans CJK SC"/>
            <x:sz val="10"/>
            <x:color rgb="ff000000"/>
          </x:rPr>
          <x:t>교수</x:t>
        </x:r>
        <x:r>
          <x:rPr>
            <x:rFont val="Arial"/>
            <x:sz val="10"/>
            <x:color rgb="ff000000"/>
          </x:rPr>
          <x:t xml:space="preserve">, </x:t>
        </x:r>
        <x:r>
          <x:rPr>
            <x:rFont val="Noto Sans CJK SC"/>
            <x:sz val="10"/>
            <x:color rgb="ff000000"/>
          </x:rPr>
          <x:t>부교수</x:t>
        </x:r>
        <x:r>
          <x:rPr>
            <x:rFont val="Arial"/>
            <x:sz val="10"/>
            <x:color rgb="ff000000"/>
          </x:rPr>
          <x:t xml:space="preserve">, </x:t>
        </x:r>
        <x:r>
          <x:rPr>
            <x:rFont val="Noto Sans CJK SC"/>
            <x:sz val="10"/>
            <x:color rgb="ff000000"/>
          </x:rPr>
          <x:t>조교수</x:t>
        </x:r>
        <x:r>
          <x:rPr>
            <x:rFont val="Arial"/>
            <x:sz val="10"/>
            <x:color rgb="ff000000"/>
          </x:rPr>
          <x:t xml:space="preserve">, </x:t>
        </x:r>
        <x:r>
          <x:rPr>
            <x:rFont val="Noto Sans CJK SC"/>
            <x:sz val="10"/>
            <x:color rgb="ff000000"/>
          </x:rPr>
          <x:t>초빙교원</x:t>
        </x:r>
        <x:r>
          <x:rPr>
            <x:rFont val="Arial"/>
            <x:sz val="10"/>
            <x:color rgb="ff000000"/>
          </x:rPr>
          <x:t xml:space="preserve">, </x:t>
        </x:r>
        <x:r>
          <x:rPr>
            <x:rFont val="Noto Sans CJK SC"/>
            <x:sz val="10"/>
            <x:color rgb="ff000000"/>
          </x:rPr>
          <x:t>강사 등</x:t>
        </x:r>
        <x:r>
          <x:rPr>
            <x:rFont val="Arial"/>
            <x:sz val="10"/>
            <x:color rgb="ff000000"/>
          </x:rPr>
          <x:t>)</x:t>
        </x:r>
      </x:text>
    </x:comment>
    <x:comment ref="G7:G7" authorId="0">
      <x:text>
        <x:r>
          <x:rPr>
            <x:rFont val="Arial"/>
            <x:sz val="10"/>
            <x:color rgb="ff000000"/>
          </x:rPr>
          <x:t>NEMC:
(</x:t>
        </x:r>
        <x:r>
          <x:rPr>
            <x:rFont val="Noto Sans CJK SC"/>
            <x:sz val="10"/>
            <x:color rgb="ff000000"/>
          </x:rPr>
          <x:t>소지</x:t>
        </x:r>
        <x:r>
          <x:rPr>
            <x:rFont val="Arial"/>
            <x:sz val="10"/>
            <x:color rgb="ff000000"/>
          </x:rPr>
          <x:t xml:space="preserve">) </x:t>
        </x:r>
        <x:r>
          <x:rPr>
            <x:rFont val="Noto Sans CJK SC"/>
            <x:sz val="10"/>
            <x:color rgb="ff000000"/>
          </x:rPr>
          <x:t>의사면허증</x:t>
        </x:r>
        <x:r>
          <x:rPr>
            <x:rFont val="Arial"/>
            <x:sz val="10"/>
            <x:color rgb="ff000000"/>
          </x:rPr>
          <x:t>, 1</x:t>
        </x:r>
        <x:r>
          <x:rPr>
            <x:rFont val="Noto Sans CJK SC"/>
            <x:sz val="10"/>
            <x:color rgb="ff000000"/>
          </x:rPr>
          <x:t xml:space="preserve">급응급구조사자격증 소지자
</x:t>
        </x:r>
        <x:r>
          <x:rPr>
            <x:rFont val="Arial"/>
            <x:sz val="10"/>
            <x:color rgb="ff000000"/>
          </x:rPr>
          <x:t>(</x:t>
        </x:r>
        <x:r>
          <x:rPr>
            <x:rFont val="Noto Sans CJK SC"/>
            <x:sz val="10"/>
            <x:color rgb="ff000000"/>
          </x:rPr>
          <x:t>미소지</x:t>
        </x:r>
        <x:r>
          <x:rPr>
            <x:rFont val="Arial"/>
            <x:sz val="10"/>
            <x:color rgb="ff000000"/>
          </x:rPr>
          <x:t xml:space="preserve">) </x:t>
        </x:r>
        <x:r>
          <x:rPr>
            <x:rFont val="Noto Sans CJK SC"/>
            <x:sz val="10"/>
            <x:color rgb="ff000000"/>
          </x:rPr>
          <x:t>면허등</x:t>
        </x:r>
        <x:r>
          <x:rPr>
            <x:rFont val="Arial"/>
            <x:sz val="10"/>
            <x:color rgb="ff000000"/>
          </x:rPr>
          <x:t xml:space="preserve">, </x:t>
        </x:r>
        <x:r>
          <x:rPr>
            <x:rFont val="Noto Sans CJK SC"/>
            <x:sz val="10"/>
            <x:color rgb="ff000000"/>
          </x:rPr>
          <x:t xml:space="preserve">자격증 미소지자
</x:t>
        </x:r>
        <x:r>
          <x:rPr>
            <x:rFont val="Arial"/>
            <x:sz val="10"/>
            <x:color rgb="ff000000"/>
          </x:rPr>
          <x:t>(</x:t>
        </x:r>
        <x:r>
          <x:rPr>
            <x:rFont val="Noto Sans CJK SC"/>
            <x:sz val="10"/>
            <x:color rgb="ff000000"/>
          </x:rPr>
          <x:t>유예</x:t>
        </x:r>
        <x:r>
          <x:rPr>
            <x:rFont val="Arial"/>
            <x:sz val="10"/>
            <x:color rgb="ff000000"/>
          </x:rPr>
          <x:t xml:space="preserve">) </x:t>
        </x:r>
        <x:r>
          <x:rPr>
            <x:rFont val="Noto Sans CJK SC"/>
            <x:sz val="10"/>
            <x:color rgb="ff000000"/>
          </x:rPr>
          <x:t>채용 예정으로 유예 조건 적용하기 위한 자</x:t>
        </x:r>
      </x:text>
    </x:comment>
    <x:comment ref="H7:H7" authorId="0">
      <x:text>
        <x:r>
          <x:rPr>
            <x:rFont val="Arial"/>
            <x:sz val="10"/>
            <x:color rgb="ff000000"/>
          </x:rPr>
          <x:t xml:space="preserve">NEMC:
</x:t>
        </x:r>
        <x:r>
          <x:rPr>
            <x:rFont val="Noto Sans CJK SC"/>
            <x:sz val="10"/>
            <x:color rgb="ff000000"/>
          </x:rPr>
          <x:t xml:space="preserve">자격면허 </x:t>
        </x:r>
        <x:r>
          <x:rPr>
            <x:rFont val="Arial"/>
            <x:sz val="10"/>
            <x:color rgb="ff000000"/>
          </x:rPr>
          <x:t>'</x:t>
        </x:r>
        <x:r>
          <x:rPr>
            <x:rFont val="Noto Sans CJK SC"/>
            <x:sz val="10"/>
            <x:color rgb="ff000000"/>
          </x:rPr>
          <x:t>소지</x:t>
        </x:r>
        <x:r>
          <x:rPr>
            <x:rFont val="Arial"/>
            <x:sz val="10"/>
            <x:color rgb="ff000000"/>
          </x:rPr>
          <x:t xml:space="preserve">' </x:t>
        </x:r>
        <x:r>
          <x:rPr>
            <x:rFont val="Noto Sans CJK SC"/>
            <x:sz val="10"/>
            <x:color rgb="ff000000"/>
          </x:rPr>
          <x:t xml:space="preserve">인 경우 해당 자격면허 종류 입력
</x:t>
        </x:r>
        <x:r>
          <x:rPr>
            <x:rFont val="Arial"/>
            <x:sz val="10"/>
            <x:color rgb="ff000000"/>
          </x:rPr>
          <x:t>'</x:t>
        </x:r>
        <x:r>
          <x:rPr>
            <x:rFont val="Noto Sans CJK SC"/>
            <x:sz val="10"/>
            <x:color rgb="ff000000"/>
          </x:rPr>
          <x:t>미소지</x:t>
        </x:r>
        <x:r>
          <x:rPr>
            <x:rFont val="Arial"/>
            <x:sz val="10"/>
            <x:color rgb="ff000000"/>
          </x:rPr>
          <x:t>','</x:t>
        </x:r>
        <x:r>
          <x:rPr>
            <x:rFont val="Noto Sans CJK SC"/>
            <x:sz val="10"/>
            <x:color rgb="ff000000"/>
          </x:rPr>
          <x:t>유예</x:t>
        </x:r>
        <x:r>
          <x:rPr>
            <x:rFont val="Arial"/>
            <x:sz val="10"/>
            <x:color rgb="ff000000"/>
          </x:rPr>
          <x:t>'</x:t>
        </x:r>
        <x:r>
          <x:rPr>
            <x:rFont val="Noto Sans CJK SC"/>
            <x:sz val="10"/>
            <x:color rgb="ff000000"/>
          </x:rPr>
          <x:t xml:space="preserve">인 경우 해당 없음 </x:t>
        </x:r>
      </x:text>
    </x:comment>
    <x:comment ref="H25:H25" authorId="0">
      <x:text>
        <x:r>
          <x:rPr>
            <x:rFont val="Arial"/>
            <x:sz val="10"/>
            <x:color rgb="ff000000"/>
          </x:rPr>
          <x:t xml:space="preserve">NEMC:
</x:t>
        </x:r>
        <x:r>
          <x:rPr>
            <x:rFont val="Noto Sans CJK SC"/>
            <x:sz val="10"/>
            <x:color rgb="ff000000"/>
          </x:rPr>
          <x:t>자체심사보고서 제출일로 작성</x:t>
        </x:r>
      </x:text>
    </x:comment>
    <x:comment ref="I7:I7" authorId="0">
      <x:text>
        <x:r>
          <x:rPr>
            <x:rFont val="Arial"/>
            <x:sz val="10"/>
            <x:color rgb="ff000000"/>
          </x:rPr>
          <x:t xml:space="preserve">NEMC:
</x:t>
        </x:r>
        <x:r>
          <x:rPr>
            <x:rFont val="Noto Sans CJK SC"/>
            <x:sz val="10"/>
            <x:color rgb="ff000000"/>
          </x:rPr>
          <x:t>자격면허유무 미소지자만 입력</x:t>
        </x:r>
      </x:text>
    </x:comment>
  </x:commentList>
</x:comments>
</file>

<file path=xl/comments3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nmc</x:author>
  </x:authors>
  <x:commentList>
    <x:comment ref="J4:J4" authorId="0">
      <x:text>
        <x:r>
          <x:rPr>
            <x:rFont val="돋움"/>
            <x:sz val="11"/>
            <x:color rgb="ff000000"/>
            <x:b val="1"/>
          </x:rPr>
          <x:t>정상작동</x:t>
        </x:r>
        <x:r>
          <x:rPr>
            <x:rFont val="Tahoma"/>
            <x:sz val="11"/>
            <x:color rgb="ff000000"/>
            <x:b val="1"/>
          </x:rPr>
          <x:t xml:space="preserve"> </x:t>
        </x:r>
        <x:r>
          <x:rPr>
            <x:rFont val="돋움"/>
            <x:sz val="11"/>
            <x:color rgb="ff000000"/>
            <x:b val="1"/>
          </x:rPr>
          <x:t>확인수량</x:t>
        </x:r>
        <x:r>
          <x:rPr>
            <x:rFont val="Tahoma"/>
            <x:sz val="11"/>
            <x:color rgb="ff000000"/>
            <x:b val="1"/>
          </x:rPr>
          <x:t xml:space="preserve"> </x:t>
        </x:r>
        <x:r>
          <x:rPr>
            <x:rFont val="돋움"/>
            <x:sz val="11"/>
            <x:color rgb="ff000000"/>
            <x:b val="1"/>
          </x:rPr>
          <x:t>및
자산관리번호</x:t>
        </x:r>
        <x:r>
          <x:rPr>
            <x:rFont val="Tahoma"/>
            <x:sz val="11"/>
            <x:color rgb="ff000000"/>
            <x:b val="1"/>
          </x:rPr>
          <x:t xml:space="preserve"> </x:t>
        </x:r>
        <x:r>
          <x:rPr>
            <x:rFont val="돋움"/>
            <x:sz val="11"/>
            <x:color rgb="ff000000"/>
            <x:b val="1"/>
          </x:rPr>
          <x:t>입력</x:t>
        </x:r>
        <x:r>
          <x:rPr>
            <x:rFont val="Tahoma"/>
            <x:sz val="11"/>
            <x:color rgb="ff000000"/>
            <x:b val="1"/>
          </x:rPr>
          <x:t xml:space="preserve"> </x:t>
        </x:r>
        <x:r>
          <x:rPr>
            <x:rFont val="돋움"/>
            <x:sz val="11"/>
            <x:color rgb="ff000000"/>
            <x:b val="1"/>
          </x:rPr>
          <x:t xml:space="preserve">필요
</x:t>
        </x:r>
        <x:r>
          <x:rPr>
            <x:rFont val="Tahoma"/>
            <x:sz val="11"/>
            <x:color rgb="ff000000"/>
            <x:b val="1"/>
          </x:rPr>
          <x:t>(</x:t>
        </x:r>
        <x:r>
          <x:rPr>
            <x:rFont val="돋움"/>
            <x:sz val="11"/>
            <x:color rgb="ff000000"/>
            <x:b val="1"/>
          </x:rPr>
          <x:t>현장에서</x:t>
        </x:r>
        <x:r>
          <x:rPr>
            <x:rFont val="Tahoma"/>
            <x:sz val="11"/>
            <x:color rgb="ff000000"/>
            <x:b val="1"/>
          </x:rPr>
          <x:t xml:space="preserve"> </x:t>
        </x:r>
        <x:r>
          <x:rPr>
            <x:rFont val="돋움"/>
            <x:sz val="11"/>
            <x:color rgb="ff000000"/>
            <x:b val="1"/>
          </x:rPr>
          <x:t>일치여부</x:t>
        </x:r>
        <x:r>
          <x:rPr>
            <x:rFont val="Tahoma"/>
            <x:sz val="11"/>
            <x:color rgb="ff000000"/>
            <x:b val="1"/>
          </x:rPr>
          <x:t xml:space="preserve"> </x:t>
        </x:r>
        <x:r>
          <x:rPr>
            <x:rFont val="돋움"/>
            <x:sz val="11"/>
            <x:color rgb="ff000000"/>
            <x:b val="1"/>
          </x:rPr>
          <x:t>확인</x:t>
        </x:r>
        <x:r>
          <x:rPr>
            <x:rFont val="Tahoma"/>
            <x:sz val="11"/>
            <x:color rgb="ff000000"/>
            <x:b val="1"/>
          </x:rPr>
          <x:t>)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<x:sst xmlns:r="http://schemas.openxmlformats.org/officeDocument/2006/relationships" xmlns:c="http://schemas.openxmlformats.org/drawingml/2006/chart" xmlns:x="http://schemas.openxmlformats.org/spreadsheetml/2006/main" count="607" uniqueCount="269">
  <x:si>
    <x:t>응급구조학과  소속</x:t>
  </x:si>
  <x:si>
    <x:t>기타 들것 (가변형)</x:t>
  </x:si>
  <x:si>
    <x:t>긴 척추 고정판</x:t>
  </x:si>
  <x:si>
    <x:t>교육용 자동제세동기</x:t>
  </x:si>
  <x:si>
    <x:t>기타 들것 (계단형)</x:t>
  </x:si>
  <x:si>
    <x:t>전공수업경력(년)</x:t>
  </x:si>
  <x:si>
    <x:t>교육생 수 기준인원</x:t>
  </x:si>
  <x:si>
    <x:t>응급구조학과 소속</x:t>
  </x:si>
  <x:si>
    <x:t>입인두기도기 세트</x:t>
  </x:si>
  <x:si>
    <x:t>차량 구출 고정대</x:t>
  </x:si>
  <x:si>
    <x:r>
      <x:t>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1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16"/>
            <x:color rgb="ff000000"/>
            <x:b val="1"/>
          </x:rPr>
        </mc:Fallback>
      </mc:AlternateContent>
      <x:t xml:space="preserve">급 응급구조사 양성대학 정규지정심사 자체심사보고서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6"/>
            <x:color rgb="ff000000"/>
            <x:b val="1"/>
          </x:rPr>
        </mc:Fallback>
      </mc:AlternateContent>
      <x:t xml:space="preserve">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1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16"/>
            <x:color rgb="ff000000"/>
            <x:b val="1"/>
          </x:rPr>
        </mc:Fallback>
      </mc:AlternateContent>
      <x:t>종합판정</x:t>
    </x:r>
  </x:si>
  <x:si>
    <x:t>■ 교원 현황 요약  (아래 교원 목록 입력 시 자동 집계)</x:t>
  </x:si>
  <x:si>
    <x:t>▶ 보유기준 학생수 산정용 - 실습포함(★) 교과목 분반 확인</x:t>
  </x:si>
  <x:si>
    <x:r>
      <x:t>종합판정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11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11"/>
            <x:color rgb="ff000000"/>
            <x:b val="1"/>
          </x:rPr>
        </mc:Fallback>
      </mc:AlternateContent>
      <x:t xml:space="preserve"> (4개 영역 모두 충족 시 지정기준 충족)</x:t>
    </x:r>
  </x:si>
  <x:si>
    <x:t>이동형 인공호흡기 (Portable Ventilator)</x:t>
  </x:si>
  <x:si>
    <x:t>실습실 4종(BLS/ATLS/응급환자평가/ACLS) 확보</x:t>
  </x:si>
  <x:si>
    <x:t>■ 응급환자평가 및 관리  —  기준 12학점 이상</x:t>
  </x:si>
  <x:si>
    <x:t>현장심사 평가 최종(교육과정)</x:t>
  </x:si>
  <x:si>
    <x:t>학년별 강의실 1개 이상 확보</x:t>
  </x:si>
  <x:si>
    <x:t>수동식 인공호흡기 BVM (영아)</x:t>
  </x:si>
  <x:si>
    <x:t>기본 심폐소생술 마네킹 (소아)</x:t>
  </x:si>
  <x:si>
    <x:t>담당수업
(자견면허미소지 교원)</x:t>
  </x:si>
  <x:si>
    <x:t>기준일자
(YYYY-MM-DD)</x:t>
  </x:si>
  <x:si>
    <x:t>공백시작일
(YYYY-MM-DD)</x:t>
  </x:si>
  <x:si>
    <x:r>
      <x:t>'5.</x:t>
    </x:r>
    <x:r>
      <x:rPr>
        <x:rFont val="Noto Sans CJK SC"/>
        <x:sz val="11"/>
        <x:color rgb="ff000000"/>
      </x:rPr>
      <x:t>교육장비확보현황</x:t>
    </x:r>
    <x:r>
      <x:rPr>
        <x:rFont val="Calibri"/>
        <x:sz val="11"/>
        <x:color rgb="ff000000"/>
      </x:rPr>
      <x:t>'!C61</x:t>
    </x:r>
  </x:si>
  <x:si>
    <x:t>기본 심폐소생술 마네킹 (영아)</x:t>
  </x:si>
  <x:si>
    <x:t>기준학점/실습시수/분반 등 종합</x:t>
  </x:si>
  <x:si>
    <x:t>강의실·실습실 면적기준 개별 충족</x:t>
  </x:si>
  <x:si>
    <x:t>성문외기도기 후두마스크 (LMA)</x:t>
  </x:si>
  <x:si>
    <x:t>발령일자 
(YYYY-MM-DD)</x:t>
  </x:si>
  <x:si>
    <x:t>기타 교과목이 2개 이상 있을 경우</x:t>
  </x:si>
  <x:si>
    <x:t>■ 법령  —  기준 3학점 이상</x:t>
  </x:si>
  <x:si>
    <x:t>전체 교원
(A)=(B)+(C)</x:t>
  </x:si>
  <x:si>
    <x:t>수동식 인공호흡기 BVM (성인)</x:t>
  </x:si>
  <x:si>
    <x:t>수동식 인공호흡기 BVM (소아)</x:t>
  </x:si>
  <x:si>
    <x:r>
      <x:t>'4.</x:t>
    </x:r>
    <x:r>
      <x:rPr>
        <x:rFont val="Noto Sans CJK SC"/>
        <x:sz val="11"/>
        <x:color rgb="ff000000"/>
      </x:rPr>
      <x:t>교육시설확보현황</x:t>
    </x:r>
    <x:r>
      <x:rPr>
        <x:rFont val="Calibri"/>
        <x:sz val="11"/>
        <x:color rgb="ff000000"/>
      </x:rPr>
      <x:t>'!M19</x:t>
    </x:r>
  </x:si>
  <x:si>
    <x:t>해부학에 해당하는 교과목명 작성</x:t>
  </x:si>
  <x:si>
    <x:r>
      <x:t>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12"/>
            <x:color rgb="ffffffff"/>
            <x:b val="1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12"/>
            <x:color rgb="ffffffff"/>
            <x:b val="1"/>
          </x:rPr>
        </mc:Fallback>
      </mc:AlternateContent>
      <x:t>급 응급구조사 양성대학 지정심사 자체심사보고서</x:t>
    </x:r>
  </x:si>
  <x:si>
    <x:t>■ 전문응급처치학 각론  —  기준 33학점 이상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</x:si>
  <x:si>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ffff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ffffff"/>
            <x:b val="1"/>
          </x:rPr>
        </mc:Fallback>
      </mc:AlternateContent>
      <x:t>전임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9"/>
            <x:color rgb="ffffffff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9"/>
            <x:color rgb="ffffffff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ffff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ffffff"/>
            <x:b val="1"/>
          </x:rPr>
        </mc:Fallback>
      </mc:AlternateContent>
      <x:t>중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9"/>
            <x:color rgb="ffffffff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9"/>
            <x:color rgb="ffffffff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ffff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ffffff"/>
            <x:b val="1"/>
          </x:rPr>
        </mc:Fallback>
      </mc:AlternateContent>
      <x:t xml:space="preserve">자격소지자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9"/>
            <x:color rgb="ffffffff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9"/>
            <x:color rgb="ffffffff"/>
            <x:b val="1"/>
          </x:rPr>
        </mc:Fallback>
      </mc:AlternateContent>
      <x:t>(</x:t>
    </x:r>
    <x:r>
      <x:rPr>
        <x:rFont val="Noto Sans CJK SC"/>
        <x:sz val="9"/>
        <x:color rgb="ffffffff"/>
        <x:b val="1"/>
      </x:rPr>
      <x:t>D)=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9"/>
            <x:color rgb="ffffffff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9"/>
            <x:color rgb="ffffffff"/>
            <x:b val="1"/>
          </x:rPr>
        </mc:Fallback>
      </mc:AlternateContent>
      <x:t>(E)+(F)+(G)</x:t>
    </x:r>
  </x:si>
  <x:si>
    <x:t>■ 전문응급처치학 총론  —  기준 12학점 이상</x:t>
  </x:si>
  <x:si>
    <x:t>■ 4개 심사영역 판정 결과</x:t>
  </x:si>
  <x:si>
    <x:t>적용 기준(대학유형별)</x:t>
  </x:si>
  <x:si>
    <x:t>2-2) 전임교원 비율</x:t>
  </x:si>
  <x:si>
    <x:t>보유수량/정상작동여부 종합</x:t>
  </x:si>
  <x:si>
    <x:t>전임(유예인정)
(G)</x:t>
  </x:si>
  <x:si>
    <x:t>현장심사 평가표(교육과정)</x:t>
  </x:si>
  <x:si>
    <x:t>■ 시설 기준 종합판정</x:t>
  </x:si>
  <x:si>
    <x:t>전임(비자격자인정)
(F)</x:t>
  </x:si>
  <x:si>
    <x:t>협약서 여부
(실습시간포함)</x:t>
  </x:si>
  <x:si>
    <x:t>실습 포함 교과목 운영</x:t>
  </x:si>
  <x:si>
    <x:t>전용실습실 1개 이상 확보</x:t>
  </x:si>
  <x:si>
    <x:t>자격소지자인정
(자동)</x:t>
  </x:si>
  <x:si>
    <x:t>중증도 분류 훈련 세트</x:t>
  </x:si>
  <x:si>
    <x:t>호기말 이산화탄소 측정기</x:t>
  </x:si>
  <x:si>
    <x:t>구급차 또는 구급차 모형</x:t>
  </x:si>
  <x:si>
    <x:t>보유기준 수량
(자동계산)</x:t>
  </x:si>
  <x:si>
    <x:t>전신 마네킹 (외상처치)</x:t>
  </x:si>
  <x:si>
    <x:t>현장심사 평가 최종(인력)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</x:si>
  <x:si>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ffff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ffffff"/>
            <x:b val="1"/>
          </x:rPr>
        </mc:Fallback>
      </mc:AlternateContent>
      <x:t>현장심사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12"/>
            <x:color rgb="ffffffff"/>
            <x:b val="1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12"/>
            <x:color rgb="ffffffff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ffff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ffffff"/>
            <x:b val="1"/>
          </x:rPr>
        </mc:Fallback>
      </mc:AlternateContent>
      <x:t>평가표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12"/>
            <x:color rgb="ffffffff"/>
            <x:b val="1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12"/>
            <x:color rgb="ffffffff"/>
            <x:b val="1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ffff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ffffff"/>
            <x:b val="1"/>
          </x:rPr>
        </mc:Fallback>
      </mc:AlternateContent>
      <x:t>인력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12"/>
            <x:color rgb="ffffffff"/>
            <x:b val="1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12"/>
            <x:color rgb="ffffffff"/>
            <x:b val="1"/>
          </x:rPr>
        </mc:Fallback>
      </mc:AlternateContent>
      <x:t>)</x:t>
    </x:r>
  </x:si>
  <x:si>
    <x:t>기도유지 마네킹 (기도폐쇄)</x:t>
  </x:si>
  <x:si>
    <x:t>기도유지 마네킹 (소아)</x:t>
  </x:si>
  <x:si>
    <x:t xml:space="preserve">기준: 92학점 이상 </x:t>
  </x:si>
  <x:si>
    <x:t>■ 장비 기준 종합판정</x:t>
  </x:si>
  <x:si>
    <x:t>기도유지 마네킹 (성인)</x:t>
  </x:si>
  <x:si>
    <x:t>성문외기도기 후두관 기도기</x:t>
  </x:si>
  <x:si>
    <x:t>성인 ACLS 시뮬레이터</x:t>
  </x:si>
  <x:si>
    <x:t>정상작동 확인수량
(입력)</x:t>
  </x:si>
  <x:si>
    <x:t>기계식 가슴압박 소생기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</x:si>
  <x:si>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현장심사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12"/>
            <x:color rgb="ff00000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평가표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12"/>
            <x:color rgb="ff000000"/>
            <x:b val="1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장비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12"/>
            <x:color rgb="ff000000"/>
            <x:b val="1"/>
          </x:rPr>
        </mc:Fallback>
      </mc:AlternateContent>
      <x:t>)</x:t>
    </x:r>
  </x:si>
  <x:si>
    <x:t>기타 들것 (바구니형)</x:t>
  </x:si>
  <x:si>
    <x:t>기도유지 마네킹 (영아)</x:t>
  </x:si>
  <x:si>
    <x:t>다수사상자 도상 훈련키트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</x:si>
  <x:si>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ffff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ffffff"/>
            <x:b val="1"/>
          </x:rPr>
        </mc:Fallback>
      </mc:AlternateContent>
      <x:t>자율전공학부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9"/>
            <x:color rgb="ffffffff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9"/>
            <x:color rgb="ffffffff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ffff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ffffff"/>
            <x:b val="1"/>
          </x:rPr>
        </mc:Fallback>
      </mc:AlternateContent>
      <x:t>등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9"/>
            <x:color rgb="ffffffff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9"/>
            <x:color rgb="ffffffff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ffff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ffffff"/>
            <x:b val="1"/>
          </x:rPr>
        </mc:Fallback>
      </mc:AlternateContent>
      <x:t>인원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9"/>
            <x:color rgb="ffffffff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9"/>
            <x:color rgb="ffffffff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ffff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ffffff"/>
            <x:b val="1"/>
          </x:rPr>
        </mc:Fallback>
      </mc:AlternateContent>
      <x:t>기재</x:t>
    </x:r>
  </x:si>
  <x:si>
    <x:t>성문외기도기 I-gel</x:t>
  </x:si>
  <x:si>
    <x:t>전신 마네킹 (구조실습)</x:t>
  </x:si>
  <x:si>
    <x:t>응급환자평가 실습실</x:t>
  </x:si>
  <x:si>
    <x:t>공동활용
(Y/N)</x:t>
  </x:si>
  <x:si>
    <x:t>■ 시설 현황 요약</x:t>
  </x:si>
  <x:si>
    <x:t>■ 실습실 현황</x:t>
  </x:si>
  <x:si>
    <x:t>시설 영역 종합판정</x:t>
  </x:si>
  <x:si>
    <x:t>전용실습실
(Y/N)</x:t>
  </x:si>
  <x:si>
    <x:t>보유기준의 학생수</x:t>
  </x:si>
  <x:si>
    <x:t>기타 들것 (분리형)</x:t>
  </x:si>
  <x:si>
    <x:t>임상, 구급 현장실습</x:t>
  </x:si>
  <x:si>
    <x:t>★ 환자구조와 이송</x:t>
  </x:si>
  <x:si>
    <x:r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10"/>
            <x:color rgb="ff000000"/>
          </x:rPr>
        </mc:Fallback>
      </mc:AlternateContent>
      <x:t>선택</x:t>
    </x:r>
    <x:r>
      <x:rPr>
        <x:rFont val="맑은 고딕"/>
        <x:sz val="10"/>
        <x:color rgb="ff000000"/>
      </x:rPr>
      <x:t xml:space="preserve">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10"/>
            <x:color rgb="ff000000"/>
          </x:rPr>
        </mc:Fallback>
      </mc:AlternateContent>
      <x:t>응급환자평가 및 관리 관련 기타 교과목</x:t>
    </x:r>
  </x:si>
  <x:si>
    <x:r>
      <x:t>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10"/>
            <x:color rgb="ff000000"/>
          </x:rPr>
        </mc:Fallback>
      </mc:AlternateContent>
      <x:t>학년 강의실</x:t>
    </x:r>
  </x:si>
  <x:si>
    <x:r>
      <x:t>3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10"/>
            <x:color rgb="ff000000"/>
          </x:rPr>
        </mc:Fallback>
      </mc:AlternateContent>
      <x:t>학년 강의실</x:t>
    </x:r>
  </x:si>
  <x:si>
    <x:r>
      <x:t>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10"/>
            <x:color rgb="ff000000"/>
          </x:rPr>
        </mc:Fallback>
      </mc:AlternateContent>
      <x:t>학년 강의실</x:t>
    </x:r>
  </x:si>
  <x:si>
    <x:r>
      <x:t>4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10"/>
            <x:color rgb="ff000000"/>
          </x:rPr>
        </mc:Fallback>
      </mc:AlternateContent>
      <x:t>학년 강의실</x:t>
    </x:r>
  </x:si>
  <x:si>
    <x:r>
      <x:t>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9"/>
            <x:color rgb="ff000000"/>
          </x:rPr>
        </mc:Fallback>
      </mc:AlternateContent>
      <x:t>개 이상</x:t>
    </x:r>
  </x:si>
  <x:si>
    <x:r>
      <x:t>과목명</x:t>
    </x:r>
    <x:r>
      <x:rPr>
        <x:rFont val="Noto Sans CJK SC"/>
        <x:sz val="10"/>
        <x:color rgb="ff000000"/>
        <x:b val="1"/>
      </x:rPr>
      <x:t>(★)</x:t>
    </x:r>
  </x:si>
  <x:si>
    <x:r>
      <x:t xml:space="preserve">BLS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10"/>
            <x:color rgb="ff000000"/>
          </x:rPr>
        </mc:Fallback>
      </mc:AlternateContent>
      <x:t>실습실</x:t>
    </x:r>
  </x:si>
  <x:si>
    <x:r>
      <x:t>5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9"/>
            <x:color rgb="ff000000"/>
          </x:rPr>
        </mc:Fallback>
      </mc:AlternateContent>
      <x:t xml:space="preserve">명당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9"/>
            <x:color rgb="ff000000"/>
          </x:rPr>
        </mc:Fallback>
      </mc:AlternateContent>
      <x:t>대</x:t>
    </x:r>
  </x:si>
  <x:si>
    <x:r>
      <x:t>3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9"/>
            <x:color rgb="ff000000"/>
          </x:rPr>
        </mc:Fallback>
      </mc:AlternateContent>
      <x:t xml:space="preserve">명당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9"/>
            <x:color rgb="ff000000"/>
          </x:rPr>
        </mc:Fallback>
      </mc:AlternateContent>
      <x:t>개</x:t>
    </x:r>
  </x:si>
  <x:si>
    <x:r>
      <x:t>30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9"/>
            <x:color rgb="ff000000"/>
          </x:rPr>
        </mc:Fallback>
      </mc:AlternateContent>
      <x:t xml:space="preserve">명당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9"/>
            <x:color rgb="ff000000"/>
          </x:rPr>
        </mc:Fallback>
      </mc:AlternateContent>
      <x:t>개</x:t>
    </x:r>
  </x:si>
  <x:si>
    <x:r>
      <x:t>15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9"/>
            <x:color rgb="ff000000"/>
          </x:rPr>
        </mc:Fallback>
      </mc:AlternateContent>
      <x:t xml:space="preserve">명당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9"/>
            <x:color rgb="ff000000"/>
          </x:rPr>
        </mc:Fallback>
      </mc:AlternateContent>
      <x:t>개</x:t>
    </x:r>
  </x:si>
  <x:si>
    <x:r>
      <x:t>10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9"/>
            <x:color rgb="ff000000"/>
          </x:rPr>
        </mc:Fallback>
      </mc:AlternateContent>
      <x:t xml:space="preserve">명당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9"/>
            <x:color rgb="ff000000"/>
          </x:rPr>
        </mc:Fallback>
      </mc:AlternateContent>
      <x:t>대</x:t>
    </x:r>
  </x:si>
  <x:si>
    <x:t>★ 기본인명소생술</x:t>
  </x:si>
  <x:si>
    <x:t>전임(자격자)
(E)</x:t>
  </x:si>
  <x:si>
    <x:t>2-4) 조교 확보</x:t>
  </x:si>
  <x:si>
    <x:t>2-1) 교원 확보</x:t>
  </x:si>
  <x:si>
    <x:t>전임교원
(B)</x:t>
  </x:si>
  <x:si>
    <x:t>특수상황응급처치</x:t>
  </x:si>
  <x:si>
    <x:t>전문내과응급처치학</x:t>
  </x:si>
  <x:si>
    <x:t>비전임교원
(C)</x:t>
  </x:si>
  <x:si>
    <x:t>조교 수
(H)</x:t>
  </x:si>
  <x:si>
    <x:t>★ 전문외상처치학</x:t>
  </x:si>
  <x:si>
    <x:t>★ 전문기도관리</x:t>
  </x:si>
  <x:si>
    <x:t>응급의료관련 법령</x:t>
  </x:si>
  <x:si>
    <x:t>★ 전문심장소생술</x:t>
  </x:si>
  <x:si>
    <x:t>미충족 (4개 영역)</x:t>
  </x:si>
  <x:si>
    <x:t>교육과정 미충족</x:t>
  </x:si>
  <x:si>
    <x:t>분리개설
(Y/N)</x:t>
  </x:si>
  <x:si>
    <x:t>대학유형 입력 필요</x:t>
  </x:si>
  <x:si>
    <x:t>분반여부(Y/N)</x:t>
  </x:si>
  <x:si>
    <x:t>★ 응급환자관리</x:t>
  </x:si>
  <x:si>
    <x:t>★ 응급환자평가</x:t>
  </x:si>
  <x:si>
    <x:t>★ 통합시뮬레이션</x:t>
  </x:si>
  <x:si>
    <x:t>신설/편제미완성</x:t>
  </x:si>
  <x:si>
    <x:t>학교 주소</x:t>
  </x:si>
  <x:si>
    <x:t>판정결과</x:t>
  </x:si>
  <x:si>
    <x:t>② 인력</x:t>
  </x:si>
  <x:si>
    <x:t>■ 기관 정보</x:t>
  </x:si>
  <x:si>
    <x:t>① 교육과정</x:t>
  </x:si>
  <x:si>
    <x:t>편성학년</x:t>
  </x:si>
  <x:si>
    <x:t>입학정원</x:t>
  </x:si>
  <x:si>
    <x:t>실습시수</x:t>
  </x:si>
  <x:si>
    <x:t>총 합계</x:t>
  </x:si>
  <x:si>
    <x:t>■ 조교 현황</x:t>
  </x:si>
  <x:si>
    <x:t>임용구분</x:t>
  </x:si>
  <x:si>
    <x:t>일치여부 확인</x:t>
  </x:si>
  <x:si>
    <x:t>★ 심전도</x:t>
  </x:si>
  <x:si>
    <x:t>담당자 연락처</x:t>
  </x:si>
  <x:si>
    <x:t>이수구분</x:t>
  </x:si>
  <x:si>
    <x:t>③ 교육시설</x:t>
  </x:si>
  <x:si>
    <x:t>작성일자</x:t>
  </x:si>
  <x:si>
    <x:t>담당자 이메일</x:t>
  </x:si>
  <x:si>
    <x:t>담당자 성명</x:t>
  </x:si>
  <x:si>
    <x:t>④ 교육장비</x:t>
  </x:si>
  <x:si>
    <x:t>심사영역</x:t>
  </x:si>
  <x:si>
    <x:t>대학 유형</x:t>
  </x:si>
  <x:si>
    <x:t>개설 과목명</x:t>
  </x:si>
  <x:si>
    <x:t xml:space="preserve">실습교원 수 </x:t>
  </x:si>
  <x:si>
    <x:t>기준 과목명</x:t>
  </x:si>
  <x:si>
    <x:t>분반인원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</x:si>
  <x:si>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Segoe UI Symbol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Segoe UI Symbol"/>
            <x:sz val="10"/>
            <x:color rgb="ff000000"/>
            <x:b val="1"/>
          </x:rPr>
        </mc:Fallback>
      </mc:AlternateContent>
      <x:t>■</x:t>
    </x:r>
    <x:r>
      <x:rPr>
        <x:rFont val="Noto Sans CJK SC"/>
        <x:sz val="10"/>
        <x:color rgb="ff000000"/>
        <x:b val="1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b val="1"/>
          </x:rPr>
        </mc:Fallback>
      </mc:AlternateContent>
      <x:t>학생</x:t>
    </x:r>
    <x:r>
      <x:rPr>
        <x:rFont val="Noto Sans CJK SC"/>
        <x:sz val="10"/>
        <x:color rgb="ff000000"/>
        <x:b val="1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b val="1"/>
          </x:rPr>
        </mc:Fallback>
      </mc:AlternateContent>
      <x:t>현황</x:t>
    </x:r>
    <x:r>
      <x:rPr>
        <x:rFont val="Noto Sans CJK SC"/>
        <x:sz val="10"/>
        <x:color rgb="ff000000"/>
        <x:b val="1"/>
      </x:rPr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8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8"/>
            <x:color rgb="ff000000"/>
            <x:b val="1"/>
          </x:rPr>
        </mc:Fallback>
      </mc:AlternateContent>
      <x:t>'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8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8"/>
            <x:color rgb="ff000000"/>
            <x:b val="1"/>
          </x:rPr>
        </mc:Fallback>
      </mc:AlternateContent>
      <x:t>자율전공학부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8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8"/>
            <x:color rgb="ff00000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8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8"/>
            <x:color rgb="ff000000"/>
            <x:b val="1"/>
          </x:rPr>
        </mc:Fallback>
      </mc:AlternateContent>
      <x:t>등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8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8"/>
            <x:color rgb="ff00000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8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8"/>
            <x:color rgb="ff000000"/>
            <x:b val="1"/>
          </x:rPr>
        </mc:Fallback>
      </mc:AlternateContent>
      <x:t>인원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8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8"/>
            <x:color rgb="ff000000"/>
            <x:b val="1"/>
          </x:rPr>
        </mc:Fallback>
      </mc:AlternateContent>
      <x:t>'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8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8"/>
            <x:color rgb="ff000000"/>
            <x:b val="1"/>
          </x:rPr>
        </mc:Fallback>
      </mc:AlternateContent>
      <x:t>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8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8"/>
            <x:color rgb="ff00000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8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8"/>
            <x:color rgb="ff000000"/>
            <x:b val="1"/>
          </x:rPr>
        </mc:Fallback>
      </mc:AlternateContent>
      <x:t>입학정원과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8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8"/>
            <x:color rgb="ff000000"/>
            <x:b val="1"/>
          </x:rPr>
        </mc:Fallback>
      </mc:AlternateContent>
      <x:t xml:space="preserve"> 분리하여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8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8"/>
            <x:color rgb="ff000000"/>
            <x:b val="1"/>
          </x:rPr>
        </mc:Fallback>
      </mc:AlternateContent>
      <x:t>작성, 3년제 대학은 4학년 공란</x:t>
    </x:r>
  </x:si>
  <x:si>
    <x:r>
      <x:t>'2.</x:t>
    </x:r>
    <x:r>
      <x:rPr>
        <x:rFont val="Noto Sans CJK SC"/>
        <x:sz val="11"/>
        <x:color rgb="ff000000"/>
      </x:rPr>
      <x:t>교육과정운영현황</x:t>
    </x:r>
    <x:r>
      <x:rPr>
        <x:rFont val="Calibri"/>
        <x:sz val="11"/>
        <x:color rgb="ff000000"/>
      </x:rPr>
      <x:t>'!T2</x:t>
    </x:r>
  </x:si>
  <x:si>
    <x:t>기관내 삽관 세트</x:t>
  </x:si>
  <x:si>
    <x:t>미충족 항목 수</x:t>
  </x:si>
  <x:si>
    <x:t>산소포화도 측정기</x:t>
  </x:si>
  <x:si>
    <x:t>장비 영역 종합판정</x:t>
  </x:si>
  <x:si>
    <x:t>교육용 수동제세동기</x:t>
  </x:si>
  <x:si>
    <x:t>휴대용 산소소생기</x:t>
  </x:si>
  <x:si>
    <x:t>코인두기도기 세트</x:t>
  </x:si>
  <x:si>
    <x:t>경추보호대 세트</x:t>
  </x:si>
  <x:si>
    <x:t>외상표시 모듈세트</x:t>
  </x:si>
  <x:si>
    <x:t>정맥주사 마네킹</x:t>
  </x:si>
  <x:si>
    <x:t>지혈실습 마네킹</x:t>
  </x:si>
  <x:si>
    <x:t>충족여부
(자동)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</x:si>
  <x:si>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  <x:b val="1"/>
          </x:rPr>
        </mc:Fallback>
      </mc:AlternateContent>
      <x:t>교과목
구성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9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9"/>
            <x:color rgb="ff00000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  <x:b val="1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9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9"/>
            <x:color rgb="ff00000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  <x:b val="1"/>
          </x:rPr>
        </mc:Fallback>
      </mc:AlternateContent>
      <x:t>학점</x:t>
    </x:r>
  </x:si>
  <x:si>
    <x:t>자산관리번호
(입력)</x:t>
  </x:si>
  <x:si>
    <x:t>학년정원(매핑)</x:t>
  </x:si>
  <x:si>
    <x:t>실습 교과목 분반</x:t>
  </x:si>
  <x:si>
    <x:t>신설/편제미완성 여부</x:t>
  </x:si>
  <x:si>
    <x:t>근거(시트/셀)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</x:si>
  <x:si>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Segoe UI Symbol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Segoe UI Symbol"/>
            <x:sz val="10"/>
            <x:color rgb="ff000000"/>
            <x:b val="1"/>
          </x:rPr>
        </mc:Fallback>
      </mc:AlternateContent>
      <x:t>■</x:t>
    </x:r>
    <x:r>
      <x:rPr>
        <x:rFont val="Noto Sans CJK SC"/>
        <x:sz val="10"/>
        <x:color rgb="ff000000"/>
        <x:b val="1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b val="1"/>
          </x:rPr>
        </mc:Fallback>
      </mc:AlternateContent>
      <x:t>강의실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b val="1"/>
          </x:rPr>
        </mc:Fallback>
      </mc:AlternateContent>
      <x:t>현황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</x:si>
  <x:si>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※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응급구조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9"/>
            <x:color rgb="ff000000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9"/>
            <x:color rgb="ff000000"/>
          </x:rPr>
        </mc:Fallback>
      </mc:AlternateContent>
      <x:t>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등록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장비에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한함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9"/>
            <x:color rgb="ff000000"/>
          </x:rPr>
        </mc:Fallback>
      </mc:AlternateContent>
      <x:t xml:space="preserve">  |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보유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수량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위치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입력
※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현장심사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자체심사보고서와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대학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자산관리시스템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9"/>
            <x:color rgb="ff000000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자산대장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9"/>
            <x:color rgb="ff000000"/>
          </x:rPr>
        </mc:Fallback>
      </mc:AlternateContent>
      <x:t>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자산번호를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대조할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있도록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9"/>
            <x:color rgb="ff000000"/>
          </x:rPr>
        </mc:Fallback>
      </mc:AlternateContent>
      <x:t xml:space="preserve">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장비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기준에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해당하는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자산목록을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별도로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색인하여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준비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필요</x:t>
    </x:r>
  </x:si>
  <x:si>
    <x:r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10"/>
            <x:color rgb="ff000000"/>
          </x:rPr>
        </mc:Fallback>
      </mc:AlternateContent>
      <x:t>선택</x:t>
    </x:r>
    <x:r>
      <x:rPr>
        <x:rFont val="맑은 고딕"/>
        <x:sz val="10"/>
        <x:color rgb="ff000000"/>
      </x:rPr>
      <x:t xml:space="preserve">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10"/>
            <x:color rgb="ff000000"/>
          </x:rPr>
        </mc:Fallback>
      </mc:AlternateContent>
      <x:t>상담</x:t>
    </x:r>
    <x:r>
      <x:rPr>
        <x:rFont val="맑은 고딕"/>
        <x:sz val="10"/>
        <x:color rgb="ff000000"/>
      </x:rPr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10"/>
            <x:color rgb="ff000000"/>
          </x:rPr>
        </mc:Fallback>
      </mc:AlternateContent>
      <x:t>구조</x:t>
    </x:r>
    <x:r>
      <x:rPr>
        <x:rFont val="맑은 고딕"/>
        <x:sz val="10"/>
        <x:color rgb="ff000000"/>
      </x:rPr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10"/>
            <x:color rgb="ff000000"/>
          </x:rPr>
        </mc:Fallback>
      </mc:AlternateContent>
      <x:t>이송 관련 기타 교과목</x:t>
    </x:r>
  </x:si>
  <x:si>
    <x:t>응급구조학개론</x:t>
  </x:si>
  <x:si>
    <x:t>전임 유예인정</x:t>
  </x:si>
  <x:si>
    <x:t>휴대용 흡인기</x:t>
  </x:si>
  <x:si>
    <x:t>총 학점 합계</x:t>
  </x:si>
  <x:si>
    <x:t>부목 (공기)</x:t>
  </x:si>
  <x:si>
    <x:t>부목 (진공)</x:t>
  </x:si>
  <x:si>
    <x:t>혈당 측정기</x:t>
  </x:si>
  <x:si>
    <x:t>(미입력)</x:t>
  </x:si>
  <x:si>
    <x:t>분반여부</x:t>
  </x:si>
  <x:si>
    <x:t>면적(㎡)</x:t>
  </x:si>
  <x:si>
    <x:t>실제면적(㎡)</x:t>
  </x:si>
  <x:si>
    <x:t>보유 수량</x:t>
  </x:si>
  <x:si>
    <x:t>충족여부</x:t>
  </x:si>
  <x:si>
    <x:t>■ 교원 현황</x:t>
  </x:si>
  <x:si>
    <x:t>골반 고정대</x:t>
  </x:si>
  <x:si>
    <x:t>응급 침대</x:t>
  </x:si>
  <x:si>
    <x:t>근육주사 모형</x:t>
  </x:si>
  <x:si>
    <x:t>분만 마네킹</x:t>
  </x:si>
  <x:si>
    <x:t>의학용어</x:t>
  </x:si>
  <x:si>
    <x:t>부목 (견인)</x:t>
  </x:si>
  <x:si>
    <x:t>부목 (패드)</x:t>
  </x:si>
  <x:si>
    <x:t>주 들것</x:t>
  </x:si>
  <x:si>
    <x:t>자격면허
유무</x:t>
  </x:si>
  <x:si>
    <x:t>분만 세트</x:t>
  </x:si>
  <x:si>
    <x:t>시설 미충족</x:t>
  </x:si>
  <x:si>
    <x:t>기준인원(명)</x:t>
  </x:si>
  <x:si>
    <x:t>인력 미충족</x:t>
  </x:si>
  <x:si>
    <x:t>누락항목확인</x:t>
  </x:si>
  <x:si>
    <x:t>전용실습실 수</x:t>
  </x:si>
  <x:si>
    <x:t>자격면허 종류</x:t>
  </x:si>
  <x:si>
    <x:t>공중보건학</x:t>
  </x:si>
  <x:si>
    <x:t>현장
실습시간</x:t>
  </x:si>
  <x:si>
    <x:t>응급약리학</x:t>
  </x:si>
  <x:si>
    <x:t>공백일수</x:t>
  </x:si>
  <x:si>
    <x:t>자격 구분</x:t>
  </x:si>
  <x:si>
    <x:t>강의실 합계</x:t>
  </x:si>
  <x:si>
    <x:t>비디오 후두경</x:t>
  </x:si>
  <x:si>
    <x:t>실습실 합계</x:t>
  </x:si>
  <x:si>
    <x:t>전공필수</x:t>
  </x:si>
  <x:si>
    <x:t>재난관리학</x:t>
  </x:si>
  <x:si>
    <x:t>소  계</x:t>
  </x:si>
  <x:si>
    <x:t>추가선택</x:t>
  </x:si>
  <x:si>
    <x:t>공동활용 대상
(타학과명, 강의실명)</x:t>
  </x:si>
  <x:si>
    <x:t>★★★ 구급현장실습 (180시간 이상)</x:t>
  </x:si>
  <x:si>
    <x:t>★★ 임상현장실습 (360시간 이상)</x:t>
  </x:si>
  <x:si>
    <x:t>■ 통합실습  —  기준 15학점 이상</x:t>
  </x:si>
  <x:si>
    <x:t>기본 심폐소생술 마네킹 (성인 상반신)</x:t>
  </x:si>
  <x:si>
    <x:t>2-3) 전임교원 중 자격 소지 비율</x:t>
  </x:si>
  <x:si>
    <x:t>기준면적(㎡)
(1×기준인원)+16.5</x:t>
  </x:si>
  <x:si>
    <x:t>기본 심폐소생술 마네킹 (성인 전신)</x:t>
  </x:si>
  <x:si>
    <x:t>확보예정 여부(Y/N)
(신설/편제미완성)</x:t>
  </x:si>
  <x:si>
    <x:t>재학 중인 각 학년의 입학 정원의 합</x:t>
  </x:si>
  <x:si>
    <x:t>■ 기초의학  —  기준 17학점 이상</x:t>
  </x:si>
  <x:si>
    <x:t>강의실/실습실 개수 및 면적기준 종합</x:t>
  </x:si>
  <x:si>
    <x:t>교원확보/전임비율/자격비율/조교확보 종합</x:t>
  </x:si>
  <x:si>
    <x:r>
      <x:t>'3.</x:t>
    </x:r>
    <x:r>
      <x:rPr>
        <x:rFont val="Noto Sans CJK SC"/>
        <x:sz val="11"/>
        <x:color rgb="ff000000"/>
      </x:rPr>
      <x:t>인력현황</x:t>
    </x:r>
    <x:r>
      <x:rPr>
        <x:rFont val="Calibri"/>
        <x:sz val="11"/>
        <x:color rgb="ff000000"/>
      </x:rPr>
      <x:t>'!N8</x:t>
    </x:r>
  </x:si>
  <x:si>
    <x:r>
      <x:t xml:space="preserve">2.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15"/>
            <x:color rgb="ffffffff"/>
            <x:b val="1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15"/>
            <x:color rgb="ffffffff"/>
            <x:b val="1"/>
          </x:rPr>
        </mc:Fallback>
      </mc:AlternateContent>
      <x:t>교육과정 운영 현황</x:t>
    </x:r>
  </x:si>
  <x:si>
    <x:r>
      <x:t>현장심사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12"/>
            <x:color rgb="ff000000"/>
            <x:b val="1"/>
          </x:rPr>
        </mc:Fallback>
      </mc:AlternateContent>
      <x:t xml:space="preserve"> 평가표(시설)</x:t>
    </x:r>
  </x:si>
  <x:si>
    <x:r>
      <x:t>5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9"/>
            <x:color rgb="ff000000"/>
          </x:rPr>
        </mc:Fallback>
      </mc:AlternateContent>
      <x:t xml:space="preserve">명당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9"/>
            <x:color rgb="ff000000"/>
          </x:rPr>
        </mc:Fallback>
      </mc:AlternateContent>
      <x:t>개</x:t>
    </x:r>
  </x:si>
  <x:si>
    <x:r>
      <x:t>15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9"/>
            <x:color rgb="ff000000"/>
          </x:rPr>
        </mc:Fallback>
      </mc:AlternateContent>
      <x:t xml:space="preserve">명당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9"/>
            <x:color rgb="ff000000"/>
          </x:rPr>
        </mc:Fallback>
      </mc:AlternateContent>
      <x:t>대</x:t>
    </x:r>
  </x:si>
  <x:si>
    <x:r>
      <x:t>10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9"/>
            <x:color rgb="ff000000"/>
          </x:rPr>
        </mc:Fallback>
      </mc:AlternateContent>
      <x:t xml:space="preserve">명당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9"/>
            <x:color rgb="ff000000"/>
          </x:rPr>
        </mc:Fallback>
      </mc:AlternateContent>
      <x:t>개</x:t>
    </x:r>
  </x:si>
  <x:si>
    <x:r>
      <x:t>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9"/>
            <x:color rgb="ff000000"/>
          </x:rPr>
        </mc:Fallback>
      </mc:AlternateContent>
      <x:t xml:space="preserve">명당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9"/>
            <x:color rgb="ff000000"/>
          </x:rPr>
        </mc:Fallback>
      </mc:AlternateContent>
      <x:t>개</x:t>
    </x:r>
  </x:si>
  <x:si>
    <x:r>
      <x:t xml:space="preserve">ATLS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10"/>
            <x:color rgb="ff000000"/>
          </x:rPr>
        </mc:Fallback>
      </mc:AlternateContent>
      <x:t>실습실</x:t>
    </x:r>
  </x:si>
  <x:si>
    <x:r>
      <x:t xml:space="preserve">3.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12"/>
            <x:color rgb="ffffffff"/>
            <x:b val="1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12"/>
            <x:color rgb="ffffffff"/>
            <x:b val="1"/>
          </x:rPr>
        </mc:Fallback>
      </mc:AlternateContent>
      <x:t>인력 현황</x:t>
    </x:r>
  </x:si>
  <x:si>
    <x:r>
      <x:t xml:space="preserve">ACLS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10"/>
            <x:color rgb="ff000000"/>
          </x:rPr>
        </mc:Fallback>
      </mc:AlternateContent>
      <x:t>실습실</x:t>
    </x:r>
  </x:si>
  <x:si>
    <x:r>
      <x:t xml:space="preserve">4.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12"/>
            <x:color rgb="ffffffff"/>
            <x:b val="1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12"/>
            <x:color rgb="ffffffff"/>
            <x:b val="1"/>
          </x:rPr>
        </mc:Fallback>
      </mc:AlternateContent>
      <x:t>시설 확보 현황</x:t>
    </x:r>
  </x:si>
  <x:si>
    <x:r>
      <x:t>15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9"/>
            <x:color rgb="ff000000"/>
          </x:rPr>
        </mc:Fallback>
      </mc:AlternateContent>
      <x:t xml:space="preserve">명당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9"/>
            <x:color rgb="ff000000"/>
          </x:rPr>
        </mc:Fallback>
      </mc:AlternateContent>
      <x:t>세트</x:t>
    </x:r>
  </x:si>
  <x:si>
    <x:r>
      <x:t>12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10"/>
            <x:color rgb="ff000000"/>
          </x:rPr>
        </mc:Fallback>
      </mc:AlternateContent>
      <x:t>유도 심전도 측정기계</x:t>
    </x:r>
  </x:si>
  <x:si>
    <x:r>
      <x:t xml:space="preserve">기준인원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9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9"/>
            <x:color rgb="ff000000"/>
            <x:b val="1"/>
          </x:rPr>
        </mc:Fallback>
      </mc:AlternateContent>
      <x:t>(1개당 학생수)</x:t>
    </x:r>
  </x:si>
  <x:si>
    <x:r>
      <x:t xml:space="preserve">5.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12"/>
            <x:color rgb="ffffffff"/>
            <x:b val="1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12"/>
            <x:color rgb="ffffffff"/>
            <x:b val="1"/>
          </x:rPr>
        </mc:Fallback>
      </mc:AlternateContent>
      <x:t>교육장비 확보 현황</x:t>
    </x:r>
  </x:si>
  <x:si>
    <x:r>
      <x:t>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10"/>
            <x:color rgb="ff000000"/>
          </x:rPr>
        </mc:Fallback>
      </mc:AlternateContent>
      <x:t>학년</x:t>
    </x:r>
  </x:si>
  <x:si>
    <x:r>
      <x:t>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10"/>
            <x:color rgb="ff000000"/>
          </x:rPr>
        </mc:Fallback>
      </mc:AlternateContent>
      <x:t>학년</x:t>
    </x:r>
  </x:si>
  <x:si>
    <x:r>
      <x:t>3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10"/>
            <x:color rgb="ff000000"/>
          </x:rPr>
        </mc:Fallback>
      </mc:AlternateContent>
      <x:t>학년</x:t>
    </x:r>
  </x:si>
  <x:si>
    <x:r>
      <x:t>4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10"/>
            <x:color rgb="ff000000"/>
          </x:rPr>
        </mc:Fallback>
      </mc:AlternateContent>
      <x:t>학년</x:t>
    </x:r>
  </x:si>
  <x:si>
    <x:t>충족</x:t>
  </x:si>
  <x:si>
    <x:t>학기</x:t>
  </x:si>
  <x:si>
    <x:t/>
  </x:si>
  <x:si>
    <x:t>-</x:t>
  </x:si>
  <x:si>
    <x:t>비고</x:t>
  </x:si>
  <x:si>
    <x:t>기준</x:t>
  </x:si>
  <x:si>
    <x:t>성명</x:t>
  </x:si>
  <x:si>
    <x:t>구분</x:t>
  </x:si>
  <x:si>
    <x:t>위치</x:t>
  </x:si>
  <x:si>
    <x:t>병리학</x:t>
  </x:si>
  <x:si>
    <x:t>생리학</x:t>
  </x:si>
  <x:si>
    <x:t>학교명</x:t>
  </x:si>
  <x:si>
    <x:t>미입력</x:t>
  </x:si>
  <x:si>
    <x:t>분반</x:t>
  </x:si>
  <x:si>
    <x:t>개수</x:t>
  </x:si>
  <x:si>
    <x:t>학년</x:t>
  </x:si>
  <x:si>
    <x:t>장비명</x:t>
  </x:si>
  <x:si>
    <x:t>선택</x:t>
  </x:si>
  <x:si>
    <x:t>학점</x:t>
  </x:si>
  <x:si>
    <x:t>직위</x:t>
  </x:si>
  <x:si>
    <x:t>해부학</x:t>
  </x:si>
  <x:si>
    <x:t>No</x:t>
  </x:si>
  <x:si>
    <x:t>미충족</x:t>
  </x:si>
  <x:si>
    <x:t>번호</x:t>
  </x:si>
  <x:si>
    <x:t>전 학년 분반 운영 시 분반 인원 중 최댓값 적용, 일부 학년만 분반 운영 시 학년별 입학정원 중 최대값 적용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</x:si>
</x:sst>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0&quot;년&quot;"/>
    <x:numFmt numFmtId="165" formatCode="0&quot;일&quot;"/>
  </x:numFmts>
  <x:fonts count="48"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Noto Sans CJK SC"/>
      <x:sz val="11"/>
      <x:color rgb="ff000000"/>
    </x:font>
    <x:font>
      <x:name val="Noto Sans CJK SC"/>
      <x:sz val="10"/>
      <x:color rgb="ff000000"/>
      <x:b val="1"/>
    </x:font>
    <x:font>
      <x:name val="Noto Sans CJK SC"/>
      <x:sz val="9"/>
      <x:color rgb="ffffffff"/>
      <x:b val="1"/>
    </x:fo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Noto Sans CJK SC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Noto Sans CJK SC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Noto Sans CJK SC"/>
          <x:sz val="10"/>
          <x:color rgb="fff79646"/>
          <x:i val="1"/>
          <hs:size val="100"/>
          <hs:ratio val="100"/>
          <hs:spacing val="0"/>
          <hs:offset val="0"/>
        </x:font>
      </mc:Choice>
      <mc:Fallback>
        <x:font>
          <x:name val="Noto Sans CJK SC"/>
          <x:sz val="10"/>
          <x:color rgb="fff79646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Noto Sans CJK SC"/>
          <x:sz val="10"/>
          <x:color rgb="ffd99594"/>
          <x:i val="1"/>
          <hs:size val="100"/>
          <hs:ratio val="100"/>
          <hs:spacing val="0"/>
          <hs:offset val="0"/>
        </x:font>
      </mc:Choice>
      <mc:Fallback>
        <x:font>
          <x:name val="Noto Sans CJK SC"/>
          <x:sz val="10"/>
          <x:color rgb="ffd99594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Noto Sans CJK SC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Noto Sans CJK SC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Noto Sans CJK SC"/>
          <x:sz val="9"/>
          <x:color rgb="ff375623"/>
          <hs:size val="100"/>
          <hs:ratio val="100"/>
          <hs:spacing val="0"/>
          <hs:offset val="0"/>
        </x:font>
      </mc:Choice>
      <mc:Fallback>
        <x:font>
          <x:name val="Noto Sans CJK SC"/>
          <x:sz val="9"/>
          <x:color rgb="ff375623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Noto Sans CJK SC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Noto Sans CJK SC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Noto Sans CJK SC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Noto Sans CJK SC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Noto Sans CJK SC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Noto Sans CJK SC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7f6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7f6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Noto Sans CJK SC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Noto Sans CJK SC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Noto Sans CJK SC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Noto Sans CJK SC"/>
          <x:sz val="1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Noto Sans CJK SC"/>
          <x:sz val="9"/>
          <x:color rgb="ff7f6000"/>
          <hs:size val="100"/>
          <hs:ratio val="100"/>
          <hs:spacing val="0"/>
          <hs:offset val="0"/>
        </x:font>
      </mc:Choice>
      <mc:Fallback>
        <x:font>
          <x:name val="Noto Sans CJK SC"/>
          <x:sz val="9"/>
          <x:color rgb="ff7f6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Noto Sans CJK SC"/>
          <x:sz val="12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Noto Sans CJK SC"/>
          <x:sz val="12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Noto Sans CJK SC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Noto Sans CJK SC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Noto Sans CJK SC"/>
          <x:sz val="8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Noto Sans CJK SC"/>
          <x:sz val="8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Noto Sans CJK SC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Noto Sans CJK SC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9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9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Segoe UI Symbol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Segoe UI Symbol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Noto Sans CJK SC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Noto Sans CJK SC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Noto Sans CJK SC"/>
          <x:sz val="15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Noto Sans CJK SC"/>
          <x:sz val="15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ahoma"/>
          <x:sz val="11"/>
          <x:color rgb="ff000000"/>
          <x:b val="1"/>
        </x:font>
      </mc:Fallback>
    </mc:AlternateContent>
  </x:fonts>
  <x:fills count="25">
    <x:fill>
      <x:patternFill patternType="none"/>
    </x:fill>
    <x:fill>
      <x:patternFill patternType="gray125"/>
    </x:fill>
    <x:fill>
      <x:patternFill patternType="solid">
        <x:fgColor rgb="ffd9e1f2"/>
        <x:bgColor rgb="ffd9d9d9"/>
      </x:patternFill>
    </x:fill>
    <x:fill>
      <x:patternFill patternType="solid">
        <x:fgColor rgb="ff1f3864"/>
        <x:bgColor rgb="ff333399"/>
      </x:patternFill>
    </x:fill>
    <x:fill>
      <x:patternFill patternType="solid">
        <x:fgColor rgb="fff2f2f2"/>
        <x:bgColor rgb="ffe2efda"/>
      </x:patternFill>
    </x:fill>
    <x:fill>
      <x:patternFill patternType="solid">
        <x:fgColor rgb="fffff2cc"/>
        <x:bgColor rgb="fffce4d6"/>
      </x:patternFill>
    </x:fill>
    <x:fill>
      <x:patternFill patternType="solid">
        <x:fgColor rgb="ffe2efda"/>
        <x:bgColor rgb="fff2f2f2"/>
      </x:patternFill>
    </x:fill>
    <x:fill>
      <x:patternFill patternType="solid">
        <x:fgColor rgb="ffd9d9d9"/>
        <x:bgColor rgb="ffd9e1f2"/>
      </x:patternFill>
    </x:fill>
    <x:fill>
      <x:patternFill patternType="solid">
        <x:fgColor rgb="fffce4d6"/>
        <x:bgColor rgb="fffff2cc"/>
      </x:patternFill>
    </x:fill>
    <x:fill>
      <x:patternFill patternType="solid">
        <x:fgColor rgb="ffc3d69b"/>
        <x:bgColor rgb="ffbfbfbf"/>
      </x:patternFill>
    </x:fill>
    <x:fill>
      <x:patternFill patternType="solid">
        <x:fgColor rgb="ffe6e0ed"/>
        <x:bgColor rgb="fff2f2f2"/>
      </x:patternFill>
    </x:fill>
    <x:fill>
      <x:patternFill patternType="solid">
        <x:fgColor rgb="ffb3a2c7"/>
        <x:bgColor rgb="ff70ad47"/>
      </x:patternFill>
    </x:fill>
    <x:fill>
      <x:patternFill patternType="solid">
        <x:fgColor rgb="ffb3a2c7"/>
        <x:bgColor rgb="ffbfbfbf"/>
      </x:patternFill>
    </x:fill>
    <x:fill>
      <x:patternFill patternType="solid">
        <x:fgColor rgb="ff604a7b"/>
        <x:bgColor rgb="ff1f3864"/>
      </x:patternFill>
    </x:fill>
    <x:fill>
      <x:patternFill patternType="solid">
        <x:fgColor rgb="ffb3a2c7"/>
        <x:bgColor rgb="ff333399"/>
      </x:patternFill>
    </x:fill>
    <x:fill>
      <x:patternFill patternType="solid">
        <x:fgColor rgb="ffccc1da"/>
        <x:bgColor rgb="ffbfbfbf"/>
      </x:patternFill>
    </x:fill>
    <x:fill>
      <x:patternFill patternType="solid">
        <x:fgColor rgb="ffccc1da"/>
        <x:bgColor rgb="fff2f2f2"/>
      </x:patternFill>
    </x:fill>
    <x:fill>
      <x:patternFill patternType="solid">
        <x:fgColor rgb="ffccc1da"/>
        <x:bgColor rgb="ff333399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ccc1da"/>
        <x:bgColor rgb="ffd9d9d9"/>
      </x:patternFill>
    </x:fill>
    <x:fill>
      <x:patternFill patternType="solid">
        <x:fgColor rgb="ffb3a2c7"/>
        <x:bgColor rgb="ffd9d9d9"/>
      </x:patternFill>
    </x:fill>
    <x:fill>
      <x:patternFill patternType="solid">
        <x:fgColor rgb="ffe6e0ed"/>
        <x:bgColor rgb="fffce4d6"/>
      </x:patternFill>
    </x:fill>
    <x:fill>
      <x:patternFill patternType="solid">
        <x:fgColor rgb="ffe6e0ed"/>
        <x:bgColor rgb="ffbfbfbf"/>
      </x:patternFill>
    </x:fill>
    <x:fill>
      <x:patternFill patternType="solid">
        <x:fgColor rgb="ffe6e0ed"/>
        <x:bgColor indexed="64"/>
      </x:patternFill>
    </x:fill>
  </x:fills>
  <x:borders count="1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bfbfbf"/>
      </x:left>
      <x:right style="thin">
        <x:color rgb="ffbfbfbf"/>
      </x:right>
      <x:top style="thin">
        <x:color rgb="ffbfbfbf"/>
      </x:top>
      <x:bottom style="thin">
        <x:color rgb="ffbfbfbf"/>
      </x:bottom>
    </x:border>
    <x:border>
      <x:left style="thin">
        <x:color rgb="ffbfbfbf"/>
      </x:left>
      <x:right>
        <x:color auto="1"/>
      </x:right>
      <x:top style="thin">
        <x:color rgb="ffbfbfbf"/>
      </x:top>
      <x:bottom style="thin">
        <x:color rgb="ffbfbfbf"/>
      </x:bottom>
    </x:border>
    <x:border>
      <x:left style="thin">
        <x:color rgb="ffbfbfbf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rgb="ffbfbfbf"/>
      </x:top>
      <x:bottom style="thin">
        <x:color rgb="ffbfbfbf"/>
      </x:bottom>
    </x:border>
    <x:border>
      <x:left>
        <x:color auto="1"/>
      </x:left>
      <x:right style="thin">
        <x:color rgb="ffbfbfbf"/>
      </x:right>
      <x:top style="thin">
        <x:color rgb="ffbfbfbf"/>
      </x:top>
      <x:bottom style="thin">
        <x:color rgb="ffbfbfbf"/>
      </x:bottom>
    </x:border>
    <x:border>
      <x:left style="thin">
        <x:color rgb="ffbfbfbf"/>
      </x:left>
      <x:right style="thin">
        <x:color rgb="ffbfbfbf"/>
      </x:right>
      <x:top>
        <x:color auto="1"/>
      </x:top>
      <x:bottom style="thin">
        <x:color rgb="ffbfbfbf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rgb="ffbfbfbf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rgb="ffbfbfbf"/>
      </x:bottom>
    </x:border>
    <x:border>
      <x:left style="thin">
        <x:color rgb="ffbfbfbf"/>
      </x:left>
      <x:right>
        <x:color auto="1"/>
      </x:right>
      <x:top>
        <x:color auto="1"/>
      </x:top>
      <x:bottom style="thin">
        <x:color rgb="ffbfbfbf"/>
      </x:bottom>
    </x:border>
  </x:borders>
  <x:cellStyleXfs count="1">
    <x:xf numFmtId="0" fontId="0" fillId="0" borderId="0">
      <x:alignment horizontal="general" vertical="center"/>
    </x:xf>
  </x:cellStyleXfs>
  <x:cellXfs count="142"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 wrapText="1"/>
        </x:xf>
      </mc:Fallback>
    </mc:AlternateContent>
    <x:xf numFmtId="0" fontId="6" fillId="0" borderId="1" xfId="0" applyNumberFormat="1" applyFont="1" applyBorder="1" applyAlignment="1">
      <x:alignment horizontal="left" vertical="center" wrapText="1"/>
    </x:xf>
    <x:xf numFmtId="0" fontId="0" fillId="0" borderId="1" xfId="0" applyNumberFormat="1" applyBorder="1" applyAlignment="1">
      <x:alignment horizontal="left" vertical="center" wrapText="1"/>
    </x:xf>
    <x:xf numFmtId="0" fontId="7" fillId="2" borderId="2" xfId="0" applyNumberFormat="1" applyFont="1" applyFill="1" applyBorder="1" applyAlignment="1">
      <x:alignment horizontal="left" vertical="center"/>
    </x:xf>
    <x:xf numFmtId="0" fontId="7" fillId="2" borderId="2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2" xfId="0" applyNumberFormat="1" applyFont="1" applyFill="1" applyBorder="1" applyAlignment="1">
          <x:alignment horizontal="center" vertical="center"/>
        </x:xf>
      </mc:Fallback>
    </mc:AlternateContent>
    <x:xf numFmtId="0" fontId="0" fillId="5" borderId="3" xfId="0" applyNumberForma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6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/>
        </x:xf>
      </mc:Fallback>
    </mc:AlternateContent>
    <x:xf numFmtId="0" fontId="7" fillId="2" borderId="2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4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2" xfId="0" applyNumberFormat="1" applyFont="1" applyFill="1" applyBorder="1" applyAlignment="1">
          <x:alignment horizontal="center" vertical="center"/>
        </x:xf>
      </mc:Fallback>
    </mc:AlternateContent>
    <x:xf numFmtId="0" fontId="11" fillId="4" borderId="2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5" borderId="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2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7" borderId="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7" borderId="2" xfId="0" applyNumberFormat="1" applyFill="1" applyBorder="1" applyAlignment="1">
          <x:alignment horizontal="center" vertical="center"/>
        </x:xf>
      </mc:Fallback>
    </mc:AlternateContent>
    <x:xf numFmtId="0" fontId="12" fillId="5" borderId="2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5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7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7" borderId="2" xfId="0" applyNumberFormat="1" applyFont="1" applyFill="1" applyBorder="1" applyAlignment="1">
          <x:alignment horizontal="center" vertical="center"/>
        </x:xf>
      </mc:Fallback>
    </mc:AlternateContent>
    <x:xf numFmtId="0" fontId="9" fillId="5" borderId="2" xfId="0" applyNumberFormat="1" applyFont="1" applyFill="1" applyBorder="1" applyAlignment="1">
      <x:alignment horizontal="left" vertical="center"/>
    </x:xf>
    <x:xf numFmtId="0" fontId="7" fillId="2" borderId="3" xfId="0" applyNumberFormat="1" applyFont="1" applyFill="1" applyBorder="1" applyAlignment="1">
      <x:alignment horizontal="general" vertical="center"/>
    </x:xf>
    <x:xf numFmtId="0" fontId="9" fillId="4" borderId="2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8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7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7" borderId="2" xfId="0" applyNumberFormat="1" applyFont="1" applyFill="1" applyBorder="1" applyAlignment="1">
          <x:alignment horizontal="center" vertical="center"/>
        </x:xf>
      </mc:Fallback>
    </mc:AlternateContent>
    <x:xf numFmtId="0" fontId="9" fillId="8" borderId="2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8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8" borderId="2" xfId="0" applyNumberFormat="1" applyFont="1" applyFill="1" applyBorder="1" applyAlignment="1">
          <x:alignment horizontal="center" vertical="center"/>
        </x:xf>
      </mc:Fallback>
    </mc:AlternateContent>
    <x:xf numFmtId="0" fontId="13" fillId="8" borderId="2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7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2" xfId="0" applyNumberFormat="1" applyFont="1" applyFill="1" applyBorder="1" applyAlignment="1">
          <x:alignment horizontal="center" vertical="center"/>
        </x:xf>
      </mc:Fallback>
    </mc:AlternateContent>
    <x:xf numFmtId="0" fontId="13" fillId="8" borderId="2" xfId="0" applyNumberFormat="1" applyFont="1" applyFill="1" applyBorder="1" applyAlignment="1">
      <x:alignment horizontal="left" vertical="center"/>
    </x:xf>
    <x:xf numFmtId="0" fontId="11" fillId="4" borderId="2" xfId="0" applyNumberFormat="1" applyFont="1" applyFill="1" applyBorder="1" applyAlignment="1">
      <x:alignment horizontal="left" vertical="center"/>
    </x:xf>
    <x:xf numFmtId="0" fontId="14" fillId="3" borderId="3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5" fillId="9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9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9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9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5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5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5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5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6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6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5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5" borderId="2" xfId="0" applyNumberFormat="1" applyFont="1" applyFill="1" applyBorder="1" applyAlignment="1">
          <x:alignment horizontal="center" vertical="center"/>
        </x:xf>
      </mc:Fallback>
    </mc:AlternateContent>
    <x:xf numFmtId="0" fontId="6" fillId="0" borderId="0" xfId="0" applyNumberFormat="1" applyFont="1" applyAlignment="1">
      <x:alignment horizontal="general" vertical="bottom"/>
    </x:xf>
    <x:xf numFmtId="0" fontId="7" fillId="0" borderId="4" xfId="0" applyNumberFormat="1" applyFont="1" applyBorder="1" applyAlignment="1">
      <x:alignment horizontal="general" vertical="center"/>
    </x:xf>
    <x:xf numFmtId="0" fontId="7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0" xfId="0" applyNumberFormat="1" applyFont="1" applyFill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0" xfId="0" applyNumberFormat="1" applyFont="1" applyFill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6" borderId="0" xfId="0" applyNumberFormat="1" applyFont="1" applyFill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0" xfId="0" applyNumberFormat="1" applyFont="1" applyFill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4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4" borderId="2" xfId="0" applyNumberFormat="1" applyFont="1" applyFill="1" applyBorder="1" applyAlignment="1">
          <x:alignment horizontal="center" vertical="center"/>
        </x:xf>
      </mc:Fallback>
    </mc:AlternateContent>
    <x:xf numFmtId="0" fontId="19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8" fillId="0" borderId="0" xfId="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0" xfId="0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5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5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7" fillId="2" borderId="3" xfId="0" applyNumberFormat="1" applyFont="1" applyFill="1" applyBorder="1" applyAlignment="1">
      <x:alignment horizontal="general" vertical="center"/>
    </x:xf>
    <x:xf numFmtId="0" fontId="7" fillId="2" borderId="5" xfId="0" applyNumberFormat="1" applyFont="1" applyFill="1" applyBorder="1" applyAlignment="1">
      <x:alignment horizontal="general" vertical="center"/>
    </x:xf>
    <x:xf numFmtId="0" fontId="7" fillId="2" borderId="6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>
          <x:alignment horizontal="center" vertical="center" wrapText="1"/>
        </x:xf>
      </mc:Fallback>
    </mc:AlternateContent>
    <x:xf numFmtId="0" fontId="8" fillId="3" borderId="2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4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5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5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5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5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1" fillId="5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1" fillId="5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5" borderId="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5" borderId="2" xfId="0" applyNumberFormat="1" applyFill="1" applyBorder="1" applyAlignment="1">
          <x:alignment horizontal="center" vertical="center"/>
        </x:xf>
      </mc:Fallback>
    </mc:AlternateContent>
    <x:xf numFmtId="0" fontId="0" fillId="5" borderId="2" xfId="0" applyNumberForma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5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11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11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11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11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11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11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1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1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1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12" borderId="2" xfId="0" applyNumberFormat="1" applyFont="1" applyFill="1" applyBorder="1" applyAlignment="1">
          <x:alignment horizontal="center" vertical="center"/>
        </x:xf>
      </mc:Fallback>
    </mc:AlternateContent>
    <x:xf numFmtId="0" fontId="0" fillId="13" borderId="0" xfId="0" applyNumberFormat="1" applyFill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8" fillId="11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11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4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1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14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1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1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15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15" borderId="3" xfId="0" applyNumberFormat="1" applyFont="1" applyFill="1" applyBorder="1" applyAlignment="1">
          <x:alignment horizontal="center" vertical="center"/>
        </x:xf>
      </mc:Fallback>
    </mc:AlternateContent>
    <x:xf numFmtId="0" fontId="9" fillId="10" borderId="2" xfId="0" applyNumberFormat="1" applyFont="1" applyFill="1" applyBorder="1" applyAlignment="1">
      <x:alignment horizontal="left" vertical="center"/>
    </x:xf>
    <x:xf numFmtId="0" fontId="11" fillId="10" borderId="2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16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16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6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6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17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17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17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17" borderId="2" xfId="0" applyNumberFormat="1" applyFont="1" applyFill="1" applyBorder="1" applyAlignment="1">
          <x:alignment horizontal="center" vertical="center" wrapText="1"/>
        </x:xf>
      </mc:Fallback>
    </mc:AlternateContent>
    <x:xf numFmtId="0" fontId="19" fillId="10" borderId="2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8" fillId="1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1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5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5" borderId="2" xfId="0" applyNumberFormat="1" applyFont="1" applyFill="1" applyBorder="1" applyAlignment="1">
          <x:alignment horizontal="center" vertical="center"/>
        </x:xf>
      </mc:Fallback>
    </mc:AlternateContent>
    <x:xf numFmtId="0" fontId="23" fillId="5" borderId="2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2" fillId="17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17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17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17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17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17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17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17" borderId="2" xfId="0" applyNumberFormat="1" applyFont="1" applyFill="1" applyBorder="1" applyAlignment="1">
          <x:alignment horizontal="center" vertical="center" wrapText="1"/>
        </x:xf>
      </mc:Fallback>
    </mc:AlternateContent>
    <x:xf numFmtId="0" fontId="24" fillId="16" borderId="0" xfId="0" applyNumberFormat="1" applyFont="1" applyFill="1" applyAlignment="1">
      <x:alignment horizontal="general" vertical="bottom"/>
    </x:xf>
    <x:xf numFmtId="0" fontId="7" fillId="18" borderId="0" xfId="0" applyNumberFormat="1" applyFont="1" applyFill="1" applyAlignment="1">
      <x:alignment horizontal="general" vertical="bottom"/>
    </x:xf>
    <x:xf numFmtId="0" fontId="10" fillId="10" borderId="0" xfId="0" applyNumberFormat="1" applyFont="1" applyFill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25" fillId="19" borderId="0" xfId="0" applyNumberFormat="1" applyFont="1" applyFill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19" borderId="0" xfId="0" applyNumberFormat="1" applyFont="1" applyFill="1" applyAlignment="1">
          <x:alignment horizontal="center" vertical="center" wrapText="1"/>
        </x:xf>
      </mc:Fallback>
    </mc:AlternateContent>
    <x:xf numFmtId="0" fontId="21" fillId="20" borderId="0" xfId="0" applyNumberFormat="1" applyFont="1" applyFill="1" applyAlignment="1">
      <x:alignment horizontal="left" vertical="center" wrapText="1"/>
    </x:xf>
    <x:xf numFmtId="0" fontId="7" fillId="0" borderId="8" xfId="0" applyNumberFormat="1" applyFont="1" applyBorder="1" applyAlignment="1">
      <x:alignment horizontal="left" vertical="center" wrapText="1"/>
    </x:xf>
    <x:xf numFmtId="0" fontId="0" fillId="0" borderId="8" xfId="0" applyNumberFormat="1" applyBorder="1" applyAlignment="1">
      <x:alignment horizontal="left" vertical="center" wrapText="1"/>
    </x:xf>
    <x:xf numFmtId="0" fontId="21" fillId="21" borderId="0" xfId="0" applyNumberFormat="1" applyFont="1" applyFill="1" applyAlignment="1">
      <x:alignment horizontal="left" vertical="center" wrapText="1"/>
    </x:xf>
    <x:xf numFmtId="0" fontId="21" fillId="14" borderId="0" xfId="0" applyNumberFormat="1" applyFont="1" applyFill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26" fillId="16" borderId="0" xfId="0" applyNumberFormat="1" applyFont="1" applyFill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16" borderId="0" xfId="0" applyNumberFormat="1" applyFont="1" applyFill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" borderId="3" xfId="0" applyNumberFormat="1" applyFont="1" applyFill="1" applyBorder="1" applyAlignment="1">
          <x:alignment horizontal="center" vertical="center"/>
        </x:xf>
      </mc:Fallback>
    </mc:AlternateContent>
    <x:xf numFmtId="0" fontId="7" fillId="2" borderId="3" xfId="0" applyNumberFormat="1" applyFont="1" applyFill="1" applyBorder="1" applyAlignment="1">
      <x:alignment horizontal="left" vertical="center"/>
    </x:xf>
    <x:xf numFmtId="0" fontId="9" fillId="5" borderId="3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5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3" xfId="0" applyNumberFormat="1" applyFont="1" applyFill="1" applyBorder="1" applyAlignment="1">
          <x:alignment horizontal="center" vertical="center"/>
        </x:xf>
      </mc:Fallback>
    </mc:AlternateContent>
    <x:xf numFmtId="0" fontId="11" fillId="5" borderId="3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5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5" borderId="3" xfId="0" applyNumberFormat="1" applyFont="1" applyFill="1" applyBorder="1" applyAlignment="1">
          <x:alignment horizontal="center" vertical="center"/>
        </x:xf>
      </mc:Fallback>
    </mc:AlternateContent>
    <x:xf numFmtId="0" fontId="7" fillId="2" borderId="3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28" fillId="3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3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14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14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2" xfId="0" applyNumberFormat="1" applyFont="1" applyFill="1" applyBorder="1" applyAlignment="1">
          <x:alignment horizontal="center" vertical="center"/>
        </x:xf>
      </mc:Fallback>
    </mc:AlternateContent>
    <x:xf numFmtId="0" fontId="29" fillId="5" borderId="2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7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3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11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11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2" borderId="3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2" borderId="3" xfId="0" applyNumberFormat="1" applyFill="1" applyBorder="1" applyAlignment="1">
          <x:alignment horizontal="center" vertical="center" wrapText="1"/>
        </x:xf>
      </mc:Fallback>
    </mc:AlternateContent>
    <x:xf numFmtId="0" fontId="7" fillId="2" borderId="2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30" fillId="14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4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3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3" xfId="0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3" borderId="2" xfId="0" applyNumberFormat="1" applyFont="1" applyFill="1" applyBorder="1" applyAlignment="1">
          <x:alignment horizontal="center" vertical="center"/>
        </x:xf>
      </mc:Fallback>
    </mc:AlternateContent>
    <x:xf numFmtId="0" fontId="7" fillId="2" borderId="5" xfId="0" applyNumberFormat="1" applyFont="1" applyFill="1" applyBorder="1" applyAlignment="1">
      <x:alignment horizontal="left" vertical="center"/>
    </x:xf>
    <x:xf numFmtId="0" fontId="7" fillId="20" borderId="3" xfId="0" applyNumberFormat="1" applyFont="1" applyFill="1" applyBorder="1" applyAlignment="1">
      <x:alignment horizontal="left" vertical="center"/>
    </x:xf>
    <x:xf numFmtId="0" fontId="7" fillId="2" borderId="7" xfId="0" applyNumberFormat="1" applyFont="1" applyFill="1" applyBorder="1" applyAlignment="1">
      <x:alignment horizontal="left" vertical="center"/>
    </x:xf>
    <x:xf numFmtId="0" fontId="6" fillId="24" borderId="0" xfId="0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4" fillId="14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14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14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14" borderId="2" xfId="0" applyNumberFormat="1" applyFont="1" applyFill="1" applyBorder="1" applyAlignment="1">
          <x:alignment horizontal="center" vertical="center"/>
        </x:xf>
      </mc:Fallback>
    </mc:AlternateContent>
    <x:xf numFmtId="0" fontId="32" fillId="0" borderId="0" xfId="0" applyNumberFormat="1" applyFont="1" applyAlignment="1">
      <x:alignment horizontal="left" vertical="center" wrapText="1"/>
    </x:xf>
    <x:xf numFmtId="0" fontId="19" fillId="2" borderId="3" xfId="0" applyNumberFormat="1" applyFont="1" applyFill="1" applyBorder="1" applyAlignment="1">
      <x:alignment horizontal="left" vertical="center" wrapText="1"/>
    </x:xf>
    <x:xf numFmtId="0" fontId="7" fillId="2" borderId="5" xfId="0" applyNumberFormat="1" applyFont="1" applyFill="1" applyBorder="1" applyAlignment="1">
      <x:alignment horizontal="left" vertical="center" wrapText="1"/>
    </x:xf>
    <x:xf numFmtId="0" fontId="7" fillId="21" borderId="0" xfId="0" applyNumberFormat="1" applyFont="1" applyFill="1" applyAlignment="1">
      <x:alignment horizontal="left" vertical="center" wrapText="1"/>
    </x:xf>
    <x:xf numFmtId="0" fontId="7" fillId="21" borderId="3" xfId="0" applyNumberFormat="1" applyFont="1" applyFill="1" applyBorder="1" applyAlignment="1">
      <x:alignment horizontal="left" vertical="center"/>
    </x:xf>
    <x:xf numFmtId="0" fontId="14" fillId="14" borderId="0" xfId="0" applyNumberFormat="1" applyFont="1" applyFill="1" applyAlignment="1">
      <x:alignment horizontal="general" vertical="bottom"/>
    </x:xf>
  </x:cellXfs>
  <x:cellStyles count="1">
    <x:cellStyle name="표준" xfId="0" builtinId="0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_rels/sheet4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2.vml"  /><Relationship Id="rId2" Type="http://schemas.openxmlformats.org/officeDocument/2006/relationships/comments" Target="../comments2.xml"  /></Relationships>
</file>

<file path=xl/worksheets/_rels/sheet6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3.vml"  /><Relationship Id="rId2" Type="http://schemas.openxmlformats.org/officeDocument/2006/relationships/comments" Target="../comments3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16"/>
  <x:sheetViews>
    <x:sheetView topLeftCell="A1" zoomScaleNormal="100" zoomScaleSheetLayoutView="100" workbookViewId="0">
      <x:selection activeCell="C24" activeCellId="0" sqref="C24:C24"/>
    </x:sheetView>
  </x:sheetViews>
  <x:sheetFormatPr defaultColWidth="8.7109375" defaultRowHeight="14.19999999999999928946"/>
  <x:cols>
    <x:col min="1" max="1" width="4" customWidth="1"/>
    <x:col min="2" max="2" width="26" customWidth="1"/>
    <x:col min="3" max="3" width="40" customWidth="1"/>
    <x:col min="4" max="4" width="10.28515625" bestFit="1" customWidth="1"/>
    <x:col min="5" max="5" width="34.5703125" bestFit="1" customWidth="1"/>
  </x:cols>
  <x:sheetData>
    <x:row r="1" spans="1:5" ht="30" customHeight="1">
      <x:c r="A1" s="101" t="s">
        <x:v>10</x:v>
      </x:c>
      <x:c r="B1" s="101"/>
      <x:c r="C1" s="101"/>
      <x:c r="D1" s="101"/>
      <x:c r="E1" s="101"/>
    </x:row>
    <x:row r="3" spans="1:5" ht="16.5" customHeight="1">
      <x:c r="A3" s="102" t="s">
        <x:v>124</x:v>
      </x:c>
      <x:c r="B3" s="102"/>
      <x:c r="C3" s="102"/>
      <x:c r="D3" s="102"/>
      <x:c r="E3" s="102"/>
    </x:row>
    <x:row r="4" spans="1:5" ht="15" customHeight="1">
      <x:c r="A4" s="103" t="s">
        <x:v>255</x:v>
      </x:c>
      <x:c r="B4" s="103"/>
      <x:c r="C4" s="104" t="str">
        <x:f>IF('1.학생현황'!B3="","(미입력)",'1.학생현황'!B3)</x:f>
        <x:v>(미입력)</x:v>
      </x:c>
      <x:c r="D4" s="104"/>
      <x:c r="E4" s="104"/>
    </x:row>
    <x:row r="5" spans="1:5" ht="15" customHeight="1">
      <x:c r="A5" s="103" t="s">
        <x:v>142</x:v>
      </x:c>
      <x:c r="B5" s="103"/>
      <x:c r="C5" s="104" t="str">
        <x:f>IF('1.학생현황'!B5="","(미입력)",'1.학생현황'!B5)</x:f>
        <x:v>(미입력)</x:v>
      </x:c>
      <x:c r="D5" s="104"/>
      <x:c r="E5" s="104"/>
    </x:row>
    <x:row r="6" spans="1:5" ht="16.5" customHeight="1">
      <x:c r="A6" s="103" t="s">
        <x:v>165</x:v>
      </x:c>
      <x:c r="B6" s="103"/>
      <x:c r="C6" s="104" t="str">
        <x:f>IF('1.학생현황'!B10="","(미입력)",'1.학생현황'!B10)</x:f>
        <x:v>(미입력)</x:v>
      </x:c>
      <x:c r="D6" s="104"/>
      <x:c r="E6" s="104"/>
    </x:row>
    <x:row r="7" spans="1:5" ht="15" customHeight="1">
      <x:c r="A7" s="103" t="s">
        <x:v>137</x:v>
      </x:c>
      <x:c r="B7" s="103"/>
      <x:c r="C7" s="104" t="str">
        <x:f>IF('1.학생현황'!B9="","(미입력)",'1.학생현황'!B9)</x:f>
        <x:v>(미입력)</x:v>
      </x:c>
      <x:c r="D7" s="104"/>
      <x:c r="E7" s="104"/>
    </x:row>
    <x:row r="9" spans="1:5" ht="16.5" customHeight="1">
      <x:c r="A9" s="105" t="s">
        <x:v>41</x:v>
      </x:c>
      <x:c r="B9" s="105"/>
      <x:c r="C9" s="105"/>
      <x:c r="D9" s="105"/>
      <x:c r="E9" s="105"/>
    </x:row>
    <x:row r="10" spans="1:5" ht="16.5" customHeight="1">
      <x:c r="A10" s="79" t="s">
        <x:v>265</x:v>
      </x:c>
      <x:c r="B10" s="80" t="s">
        <x:v>141</x:v>
      </x:c>
      <x:c r="C10" s="80" t="s">
        <x:v>166</x:v>
      </x:c>
      <x:c r="D10" s="80" t="s">
        <x:v>122</x:v>
      </x:c>
      <x:c r="E10" s="80" t="s">
        <x:v>248</x:v>
      </x:c>
    </x:row>
    <x:row r="11" spans="1:5" ht="16.5" customHeight="1">
      <x:c r="A11" s="1">
        <x:v>1</x:v>
      </x:c>
      <x:c r="B11" s="2" t="s">
        <x:v>125</x:v>
      </x:c>
      <x:c r="C11" s="3" t="s">
        <x:v>148</x:v>
      </x:c>
      <x:c r="D11" s="81" t="str">
        <x:f>IF('2.교육과정운영현황'!T2="교육과정 충족","충족","미충족")</x:f>
        <x:v>미충족</x:v>
      </x:c>
      <x:c r="E11" s="2" t="s">
        <x:v>26</x:v>
      </x:c>
    </x:row>
    <x:row r="12" spans="1:5" ht="32.25" customHeight="1">
      <x:c r="A12" s="1">
        <x:v>2</x:v>
      </x:c>
      <x:c r="B12" s="2" t="s">
        <x:v>123</x:v>
      </x:c>
      <x:c r="C12" s="3" t="s">
        <x:v>225</x:v>
      </x:c>
      <x:c r="D12" s="81" t="str">
        <x:f>IF('3.인력현황'!N8="인력 충족","충족","미충족")</x:f>
        <x:v>미충족</x:v>
      </x:c>
      <x:c r="E12" s="2" t="s">
        <x:v>224</x:v>
      </x:c>
    </x:row>
    <x:row r="13" spans="1:5" ht="32.25" customHeight="1">
      <x:c r="A13" s="1">
        <x:v>3</x:v>
      </x:c>
      <x:c r="B13" s="2" t="s">
        <x:v>136</x:v>
      </x:c>
      <x:c r="C13" s="3" t="s">
        <x:v>35</x:v>
      </x:c>
      <x:c r="D13" s="81" t="str">
        <x:f>IF('4.교육시설확보현황'!M19="시설 미충족","미충족","충족")</x:f>
        <x:v>미충족</x:v>
      </x:c>
      <x:c r="E13" s="2" t="s">
        <x:v>223</x:v>
      </x:c>
    </x:row>
    <x:row r="14" spans="1:5" ht="16.5" customHeight="1">
      <x:c r="A14" s="1">
        <x:v>4</x:v>
      </x:c>
      <x:c r="B14" s="2" t="s">
        <x:v>140</x:v>
      </x:c>
      <x:c r="C14" s="3" t="s">
        <x:v>24</x:v>
      </x:c>
      <x:c r="D14" s="81" t="str">
        <x:f>'5.교육장비확보현황'!C61</x:f>
        <x:v>미충족</x:v>
      </x:c>
      <x:c r="E14" s="2" t="s">
        <x:v>44</x:v>
      </x:c>
    </x:row>
    <x:row r="16" spans="1:5" ht="19.5" customHeight="1">
      <x:c r="A16" s="106" t="s">
        <x:v>13</x:v>
      </x:c>
      <x:c r="B16" s="106"/>
      <x:c r="C16" s="106"/>
      <x:c r="D16" s="107" t="str">
        <x:f>IF(COUNTIF(D11:D14,"미충족")=0,"충족","미충족 ("&amp;COUNTIF(D11:D14,"미충족")&amp;"개 영역)")</x:f>
        <x:v>미충족 (4개 영역)</x:v>
      </x:c>
      <x:c r="E16" s="107"/>
    </x:row>
  </x:sheetData>
  <x:mergeCells count="13">
    <x:mergeCell ref="A1:E1"/>
    <x:mergeCell ref="A3:E3"/>
    <x:mergeCell ref="A4:B4"/>
    <x:mergeCell ref="C4:E4"/>
    <x:mergeCell ref="A5:B5"/>
    <x:mergeCell ref="C5:E5"/>
    <x:mergeCell ref="A6:B6"/>
    <x:mergeCell ref="C6:E6"/>
    <x:mergeCell ref="A7:B7"/>
    <x:mergeCell ref="C7:E7"/>
    <x:mergeCell ref="A9:E9"/>
    <x:mergeCell ref="A16:C16"/>
    <x:mergeCell ref="D16:E16"/>
  </x:mergeCells>
  <x:pageMargins left="0.75" right="0.75" top="1" bottom="1" header="0.51166665554046630859" footer="0.51166665554046630859"/>
  <x:pageSetup paperSize="9" scale="100" firstPageNumber="1" fitToWidth="1" fitToHeight="1" orientation="portrait" usePrinterDefaults="1" blackAndWhite="0" draft="0" useFirstPageNumber="0" horizontalDpi="300" verticalDpi="300" copies="1"/>
  <x:headerFooter differentOddEven="0" differentFirst="0" scaleWithDoc="1" alignWithMargin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2e75b6"/>
  </x:sheetPr>
  <x:dimension ref="A1:D18"/>
  <x:sheetViews>
    <x:sheetView showGridLines="0" tabSelected="1" topLeftCell="A1" zoomScaleNormal="100" zoomScaleSheetLayoutView="100" workbookViewId="0">
      <x:selection activeCell="G12" activeCellId="0" sqref="G12:G12"/>
    </x:sheetView>
  </x:sheetViews>
  <x:sheetFormatPr defaultColWidth="8.7109375" defaultRowHeight="14.19999999999999928946"/>
  <x:cols>
    <x:col min="1" max="1" width="18" customWidth="1"/>
    <x:col min="2" max="3" width="12.85546875" customWidth="1"/>
    <x:col min="4" max="4" width="36" customWidth="1"/>
  </x:cols>
  <x:sheetData>
    <x:row r="1" spans="1:4" ht="30" customHeight="1">
      <x:c r="A1" s="108" t="s">
        <x:v>37</x:v>
      </x:c>
      <x:c r="B1" s="108"/>
      <x:c r="C1" s="108"/>
      <x:c r="D1" s="108"/>
    </x:row>
    <x:row r="2" spans="1:4" ht="18" customHeight="1">
      <x:c r="A2" s="109" t="s">
        <x:v>124</x:v>
      </x:c>
      <x:c r="B2" s="109"/>
      <x:c r="C2" s="109"/>
      <x:c r="D2" s="109"/>
    </x:row>
    <x:row r="3" spans="1:4" ht="18" customHeight="1">
      <x:c r="A3" s="4" t="s">
        <x:v>255</x:v>
      </x:c>
      <x:c r="B3" s="110"/>
      <x:c r="C3" s="110"/>
      <x:c r="D3" s="110"/>
    </x:row>
    <x:row r="4" spans="1:4" ht="18" customHeight="1">
      <x:c r="A4" s="4" t="s">
        <x:v>121</x:v>
      </x:c>
      <x:c r="B4" s="111"/>
      <x:c r="C4" s="111"/>
      <x:c r="D4" s="111"/>
    </x:row>
    <x:row r="5" spans="1:4" ht="18" customHeight="1">
      <x:c r="A5" s="5" t="s">
        <x:v>142</x:v>
      </x:c>
      <x:c r="B5" s="112"/>
      <x:c r="C5" s="112"/>
      <x:c r="D5" s="112"/>
    </x:row>
    <x:row r="6" spans="1:4" ht="18" customHeight="1">
      <x:c r="A6" s="4" t="s">
        <x:v>139</x:v>
      </x:c>
      <x:c r="B6" s="110"/>
      <x:c r="C6" s="110"/>
      <x:c r="D6" s="110"/>
    </x:row>
    <x:row r="7" spans="1:4" ht="18" customHeight="1">
      <x:c r="A7" s="4" t="s">
        <x:v>134</x:v>
      </x:c>
      <x:c r="B7" s="110"/>
      <x:c r="C7" s="110"/>
      <x:c r="D7" s="110"/>
    </x:row>
    <x:row r="8" spans="1:4" ht="18" customHeight="1">
      <x:c r="A8" s="4" t="s">
        <x:v>138</x:v>
      </x:c>
      <x:c r="B8" s="110"/>
      <x:c r="C8" s="110"/>
      <x:c r="D8" s="110"/>
    </x:row>
    <x:row r="9" spans="1:4" ht="18" customHeight="1">
      <x:c r="A9" s="4" t="s">
        <x:v>137</x:v>
      </x:c>
      <x:c r="B9" s="110"/>
      <x:c r="C9" s="110"/>
      <x:c r="D9" s="110"/>
    </x:row>
    <x:row r="10" spans="1:4" ht="18" customHeight="1">
      <x:c r="A10" s="4" t="s">
        <x:v>120</x:v>
      </x:c>
      <x:c r="B10" s="113"/>
      <x:c r="C10" s="113"/>
      <x:c r="D10" s="113"/>
    </x:row>
    <x:row r="12" spans="1:4" ht="30" customHeight="1">
      <x:c r="A12" s="114" t="s">
        <x:v>147</x:v>
      </x:c>
      <x:c r="B12" s="109"/>
      <x:c r="C12" s="109"/>
      <x:c r="D12" s="109"/>
    </x:row>
    <x:row r="13" spans="1:4" ht="27.75" customHeight="1">
      <x:c r="A13" s="6" t="s">
        <x:v>259</x:v>
      </x:c>
      <x:c r="B13" s="6" t="s">
        <x:v>127</x:v>
      </x:c>
      <x:c r="C13" s="6" t="s">
        <x:v>257</x:v>
      </x:c>
      <x:c r="D13" s="7" t="s">
        <x:v>73</x:v>
      </x:c>
    </x:row>
    <x:row r="14" spans="1:4" ht="18" customHeight="1">
      <x:c r="A14" s="8" t="s">
        <x:v>240</x:v>
      </x:c>
      <x:c r="B14" s="9"/>
      <x:c r="C14" s="9"/>
      <x:c r="D14" s="10"/>
    </x:row>
    <x:row r="15" spans="1:4" ht="18" customHeight="1">
      <x:c r="A15" s="8" t="s">
        <x:v>241</x:v>
      </x:c>
      <x:c r="B15" s="9"/>
      <x:c r="C15" s="9"/>
      <x:c r="D15" s="10"/>
    </x:row>
    <x:row r="16" spans="1:4" ht="18" customHeight="1">
      <x:c r="A16" s="8" t="s">
        <x:v>242</x:v>
      </x:c>
      <x:c r="B16" s="9"/>
      <x:c r="C16" s="9"/>
      <x:c r="D16" s="10"/>
    </x:row>
    <x:row r="17" spans="1:4" ht="18" customHeight="1">
      <x:c r="A17" s="8" t="s">
        <x:v>243</x:v>
      </x:c>
      <x:c r="B17" s="9"/>
      <x:c r="C17" s="9"/>
      <x:c r="D17" s="10"/>
    </x:row>
    <x:row r="18" spans="1:4" ht="18" customHeight="1">
      <x:c r="A18" s="11" t="s">
        <x:v>129</x:v>
      </x:c>
      <x:c r="B18" s="12">
        <x:f>SUM(B14:B17)</x:f>
        <x:v>0</x:v>
      </x:c>
      <x:c r="C18" s="12">
        <x:f>SUM(C14:C17)</x:f>
        <x:v>0</x:v>
      </x:c>
      <x:c r="D18" s="13"/>
    </x:row>
  </x:sheetData>
  <x:mergeCells count="11">
    <x:mergeCell ref="A1:D1"/>
    <x:mergeCell ref="A2:D2"/>
    <x:mergeCell ref="B3:D3"/>
    <x:mergeCell ref="B4:D4"/>
    <x:mergeCell ref="B5:D5"/>
    <x:mergeCell ref="B6:D6"/>
    <x:mergeCell ref="B7:D7"/>
    <x:mergeCell ref="B8:D8"/>
    <x:mergeCell ref="B9:D9"/>
    <x:mergeCell ref="B10:D10"/>
    <x:mergeCell ref="A12:D12"/>
  </x:mergeCells>
  <x:dataValidations count="2">
    <x:dataValidation type="list" sqref="B5:B5">
      <x:formula1>"대학,산업대학,전문대학"</x:formula1>
    </x:dataValidation>
    <x:dataValidation type="list" sqref="B10:B10">
      <x:formula1>"해당없음,신설학과,편제미완성"</x:formula1>
    </x:dataValidation>
  </x:dataValidations>
  <x:pageMargins left="0.75" right="0.75" top="1" bottom="1" header="0.51166665554046630859" footer="0.51166665554046630859"/>
  <x:pageSetup paperSize="1" scale="100" firstPageNumber="1" fitToWidth="1" fitToHeight="1" orientation="landscape" usePrinterDefaults="1" blackAndWhite="0" draft="0" useFirstPageNumber="0" horizontalDpi="300" verticalDpi="300" copies="1"/>
  <x:headerFooter differentOddEven="0" differentFirst="0" scaleWithDoc="1" alignWithMargins="1"/>
  <x:legacyDrawing r:id="rId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tabColor rgb="ff70ad47"/>
  </x:sheetPr>
  <x:dimension ref="A1:X41"/>
  <x:sheetViews>
    <x:sheetView showGridLines="0" topLeftCell="A1" zoomScale="70" zoomScaleNormal="70" zoomScaleSheetLayoutView="70" workbookViewId="0">
      <x:selection activeCell="D7" activeCellId="0" sqref="D7:D7"/>
    </x:sheetView>
  </x:sheetViews>
  <x:sheetFormatPr defaultColWidth="8.7109375" defaultRowHeight="14.19999999999999928946"/>
  <x:cols>
    <x:col min="1" max="3" width="8.7109375" style="14"/>
    <x:col min="4" max="4" width="43.5703125" customWidth="1"/>
    <x:col min="5" max="8" width="8" customWidth="1"/>
    <x:col min="9" max="9" width="29.42578125" customWidth="1"/>
    <x:col min="10" max="10" width="8.28515625" customWidth="1"/>
    <x:col min="11" max="11" width="20.7109375" customWidth="1"/>
    <x:col min="12" max="12" width="19.42578125" customWidth="1"/>
    <x:col min="13" max="13" width="22.7109375" customWidth="1"/>
    <x:col min="14" max="14" width="2.28515625" customWidth="1"/>
    <x:col min="15" max="17" width="23.42578125" customWidth="1"/>
    <x:col min="18" max="18" width="23.5703125" customWidth="1"/>
    <x:col min="19" max="19" width="2.140625" customWidth="1"/>
    <x:col min="20" max="20" width="34.85546875" customWidth="1"/>
  </x:cols>
  <x:sheetData>
    <x:row r="1" spans="1:24" ht="45" customHeight="1">
      <x:c r="A1" s="115" t="s">
        <x:v>226</x:v>
      </x:c>
      <x:c r="B1" s="115"/>
      <x:c r="C1" s="115"/>
      <x:c r="D1" s="115"/>
      <x:c r="E1" s="115"/>
      <x:c r="F1" s="115"/>
      <x:c r="G1" s="115"/>
      <x:c r="H1" s="115"/>
      <x:c r="I1" s="115"/>
      <x:c r="J1" s="115"/>
      <x:c r="K1" s="115"/>
      <x:c r="L1" s="115"/>
      <x:c r="M1" s="115"/>
      <x:c r="O1" s="116" t="s">
        <x:v>46</x:v>
      </x:c>
      <x:c r="P1" s="116"/>
      <x:c r="Q1" s="116"/>
      <x:c r="R1" s="116"/>
      <x:c r="T1" s="116" t="s">
        <x:v>17</x:v>
      </x:c>
      <x:c r="U1" s="116"/>
      <x:c r="V1" s="116"/>
      <x:c r="W1" s="116"/>
      <x:c r="X1" s="116"/>
    </x:row>
    <x:row r="2" spans="1:20" ht="42" customHeight="1">
      <x:c r="A2" s="6" t="s">
        <x:v>135</x:v>
      </x:c>
      <x:c r="B2" s="6" t="s">
        <x:v>126</x:v>
      </x:c>
      <x:c r="C2" s="6" t="s">
        <x:v>245</x:v>
      </x:c>
      <x:c r="D2" s="6" t="s">
        <x:v>145</x:v>
      </x:c>
      <x:c r="E2" s="6" t="s">
        <x:v>114</x:v>
      </x:c>
      <x:c r="F2" s="6" t="s">
        <x:v>116</x:v>
      </x:c>
      <x:c r="G2" s="6" t="s">
        <x:v>146</x:v>
      </x:c>
      <x:c r="H2" s="6" t="s">
        <x:v>144</x:v>
      </x:c>
      <x:c r="I2" s="6" t="s">
        <x:v>143</x:v>
      </x:c>
      <x:c r="J2" s="6" t="s">
        <x:v>262</x:v>
      </x:c>
      <x:c r="K2" s="6" t="s">
        <x:v>128</x:v>
      </x:c>
      <x:c r="L2" s="7" t="s">
        <x:v>49</x:v>
      </x:c>
      <x:c r="M2" s="6" t="s">
        <x:v>201</x:v>
      </x:c>
      <x:c r="O2" s="87" t="s">
        <x:v>161</x:v>
      </x:c>
      <x:c r="P2" s="87" t="s">
        <x:v>50</x:v>
      </x:c>
      <x:c r="Q2" s="87" t="s">
        <x:v>164</x:v>
      </x:c>
      <x:c r="R2" s="87" t="s">
        <x:v>84</x:v>
      </x:c>
      <x:c r="T2" s="82" t="str">
        <x:f>IF((OR(O41="미충족",P41="미충족",Q41="미충족",R41="미충족")),"교육과정 미충족","교육과정 충족")</x:f>
        <x:v>교육과정 미충족</x:v>
      </x:c>
    </x:row>
    <x:row r="3" spans="1:18" ht="18" customHeight="1">
      <x:c r="A3" s="15" t="s">
        <x:v>222</x:v>
      </x:c>
      <x:c r="B3" s="15"/>
      <x:c r="C3" s="15"/>
      <x:c r="D3" s="15"/>
      <x:c r="E3" s="15"/>
      <x:c r="F3" s="15"/>
      <x:c r="G3" s="15"/>
      <x:c r="H3" s="15"/>
      <x:c r="I3" s="15"/>
      <x:c r="J3" s="15"/>
      <x:c r="K3" s="15"/>
      <x:c r="L3" s="15"/>
      <x:c r="M3" s="15"/>
      <x:c r="O3" s="117" t="s">
        <x:v>132</x:v>
      </x:c>
      <x:c r="P3" s="117"/>
      <x:c r="Q3" s="117"/>
      <x:c r="R3" s="117"/>
    </x:row>
    <x:row r="4" spans="1:18" ht="19.5" customHeight="1">
      <x:c r="A4" s="16" t="s">
        <x:v>208</x:v>
      </x:c>
      <x:c r="B4" s="16" t="s">
        <x:v>261</x:v>
      </x:c>
      <x:c r="C4" s="16" t="s">
        <x:v>261</x:v>
      </x:c>
      <x:c r="D4" s="17" t="s">
        <x:v>264</x:v>
      </x:c>
      <x:c r="E4" s="18"/>
      <x:c r="F4" s="18"/>
      <x:c r="G4" s="18"/>
      <x:c r="H4" s="19"/>
      <x:c r="I4" s="20" t="s">
        <x:v>36</x:v>
      </x:c>
      <x:c r="J4" s="9"/>
      <x:c r="K4" s="8"/>
      <x:c r="L4" s="8"/>
      <x:c r="M4" s="8"/>
      <x:c r="O4" s="83" t="s">
        <x:v>261</x:v>
      </x:c>
      <x:c r="P4" s="22"/>
      <x:c r="Q4" s="22"/>
      <x:c r="R4" s="22"/>
    </x:row>
    <x:row r="5" spans="1:18" ht="19.5" customHeight="1">
      <x:c r="A5" s="16" t="s">
        <x:v>261</x:v>
      </x:c>
      <x:c r="B5" s="16" t="s">
        <x:v>261</x:v>
      </x:c>
      <x:c r="C5" s="16" t="s">
        <x:v>261</x:v>
      </x:c>
      <x:c r="D5" s="17" t="s">
        <x:v>254</x:v>
      </x:c>
      <x:c r="E5" s="18"/>
      <x:c r="F5" s="18"/>
      <x:c r="G5" s="18"/>
      <x:c r="H5" s="19"/>
      <x:c r="I5" s="23"/>
      <x:c r="J5" s="9"/>
      <x:c r="K5" s="8"/>
      <x:c r="L5" s="8"/>
      <x:c r="M5" s="8"/>
      <x:c r="O5" s="83" t="s">
        <x:v>261</x:v>
      </x:c>
      <x:c r="P5" s="22"/>
      <x:c r="Q5" s="22"/>
      <x:c r="R5" s="22"/>
    </x:row>
    <x:row r="6" spans="1:18" ht="19.5" customHeight="1">
      <x:c r="A6" s="16" t="s">
        <x:v>261</x:v>
      </x:c>
      <x:c r="B6" s="16" t="s">
        <x:v>261</x:v>
      </x:c>
      <x:c r="C6" s="16" t="s">
        <x:v>261</x:v>
      </x:c>
      <x:c r="D6" s="17" t="s">
        <x:v>253</x:v>
      </x:c>
      <x:c r="E6" s="18"/>
      <x:c r="F6" s="18"/>
      <x:c r="G6" s="18"/>
      <x:c r="H6" s="19"/>
      <x:c r="I6" s="23"/>
      <x:c r="J6" s="9"/>
      <x:c r="K6" s="8"/>
      <x:c r="L6" s="8"/>
      <x:c r="M6" s="8"/>
      <x:c r="O6" s="83" t="s">
        <x:v>261</x:v>
      </x:c>
      <x:c r="P6" s="22"/>
      <x:c r="Q6" s="22"/>
      <x:c r="R6" s="22"/>
    </x:row>
    <x:row r="7" spans="1:18" ht="19.5" customHeight="1">
      <x:c r="A7" s="16" t="s">
        <x:v>261</x:v>
      </x:c>
      <x:c r="B7" s="16" t="s">
        <x:v>261</x:v>
      </x:c>
      <x:c r="C7" s="16" t="s">
        <x:v>261</x:v>
      </x:c>
      <x:c r="D7" s="17" t="s">
        <x:v>202</x:v>
      </x:c>
      <x:c r="E7" s="18"/>
      <x:c r="F7" s="18"/>
      <x:c r="G7" s="18"/>
      <x:c r="H7" s="19"/>
      <x:c r="I7" s="23"/>
      <x:c r="J7" s="9"/>
      <x:c r="K7" s="8"/>
      <x:c r="L7" s="8"/>
      <x:c r="M7" s="8"/>
      <x:c r="O7" s="83" t="s">
        <x:v>261</x:v>
      </x:c>
      <x:c r="P7" s="22"/>
      <x:c r="Q7" s="22"/>
      <x:c r="R7" s="22"/>
    </x:row>
    <x:row r="8" spans="1:18" ht="19.5" customHeight="1">
      <x:c r="A8" s="16" t="s">
        <x:v>261</x:v>
      </x:c>
      <x:c r="B8" s="16" t="s">
        <x:v>261</x:v>
      </x:c>
      <x:c r="C8" s="16" t="s">
        <x:v>261</x:v>
      </x:c>
      <x:c r="D8" s="17" t="s">
        <x:v>200</x:v>
      </x:c>
      <x:c r="E8" s="18"/>
      <x:c r="F8" s="18"/>
      <x:c r="G8" s="18"/>
      <x:c r="H8" s="19"/>
      <x:c r="I8" s="23"/>
      <x:c r="J8" s="9"/>
      <x:c r="K8" s="8"/>
      <x:c r="L8" s="8"/>
      <x:c r="M8" s="8"/>
      <x:c r="O8" s="83" t="s">
        <x:v>261</x:v>
      </x:c>
      <x:c r="P8" s="22"/>
      <x:c r="Q8" s="22"/>
      <x:c r="R8" s="22"/>
    </x:row>
    <x:row r="9" spans="1:18" ht="19.5" customHeight="1">
      <x:c r="A9" s="16" t="s">
        <x:v>261</x:v>
      </x:c>
      <x:c r="B9" s="16" t="s">
        <x:v>261</x:v>
      </x:c>
      <x:c r="C9" s="16" t="s">
        <x:v>261</x:v>
      </x:c>
      <x:c r="D9" s="17" t="s">
        <x:v>188</x:v>
      </x:c>
      <x:c r="E9" s="18"/>
      <x:c r="F9" s="18"/>
      <x:c r="G9" s="18"/>
      <x:c r="H9" s="19"/>
      <x:c r="I9" s="23"/>
      <x:c r="J9" s="9"/>
      <x:c r="K9" s="8"/>
      <x:c r="L9" s="8"/>
      <x:c r="M9" s="8"/>
      <x:c r="O9" s="83" t="s">
        <x:v>261</x:v>
      </x:c>
      <x:c r="P9" s="22"/>
      <x:c r="Q9" s="22"/>
      <x:c r="R9" s="22"/>
    </x:row>
    <x:row r="10" spans="1:18" ht="18.75" customHeight="1">
      <x:c r="A10" s="24"/>
      <x:c r="B10" s="24"/>
      <x:c r="C10" s="24"/>
      <x:c r="D10" s="11" t="s">
        <x:v>210</x:v>
      </x:c>
      <x:c r="E10" s="8"/>
      <x:c r="F10" s="8"/>
      <x:c r="G10" s="8"/>
      <x:c r="H10" s="8"/>
      <x:c r="I10" s="8"/>
      <x:c r="J10" s="12">
        <x:f>SUM(J4:J9)</x:f>
        <x:v>0</x:v>
      </x:c>
      <x:c r="K10" s="8"/>
      <x:c r="L10" s="8"/>
      <x:c r="M10" s="8"/>
      <x:c r="O10" s="12" t="str">
        <x:f>IF(OR(O4="선택",O5="선택",O6="선택",O7="선택",O8="선택",O9="선택"),"누락항목확인",IF(OR(O4="X",O5="X",O6="X",O7="X",O8="X",O9="X"),"미충족","충족"))</x:f>
        <x:v>누락항목확인</x:v>
      </x:c>
      <x:c r="P10" s="22"/>
      <x:c r="Q10" s="22"/>
      <x:c r="R10" s="22"/>
    </x:row>
    <x:row r="11" spans="1:18" ht="18" customHeight="1">
      <x:c r="A11" s="15" t="s">
        <x:v>40</x:v>
      </x:c>
      <x:c r="B11" s="15"/>
      <x:c r="C11" s="15"/>
      <x:c r="D11" s="15"/>
      <x:c r="E11" s="15"/>
      <x:c r="F11" s="15"/>
      <x:c r="G11" s="15"/>
      <x:c r="H11" s="15"/>
      <x:c r="I11" s="15"/>
      <x:c r="J11" s="15"/>
      <x:c r="K11" s="15"/>
      <x:c r="L11" s="15"/>
      <x:c r="M11" s="15"/>
      <x:c r="O11" s="118" t="s">
        <x:v>132</x:v>
      </x:c>
      <x:c r="P11" s="118"/>
      <x:c r="Q11" s="118"/>
      <x:c r="R11" s="118"/>
    </x:row>
    <x:row r="12" spans="1:18" ht="19.5" customHeight="1">
      <x:c r="A12" s="16" t="s">
        <x:v>208</x:v>
      </x:c>
      <x:c r="B12" s="16">
        <x:v>1</x:v>
      </x:c>
      <x:c r="C12" s="16">
        <x:v>2</x:v>
      </x:c>
      <x:c r="D12" s="25" t="s">
        <x:v>170</x:v>
      </x:c>
      <x:c r="E12" s="18"/>
      <x:c r="F12" s="18"/>
      <x:c r="G12" s="18"/>
      <x:c r="H12" s="19"/>
      <x:c r="I12" s="23"/>
      <x:c r="J12" s="9"/>
      <x:c r="K12" s="8"/>
      <x:c r="L12" s="8"/>
      <x:c r="M12" s="8"/>
      <x:c r="O12" s="83" t="s">
        <x:v>261</x:v>
      </x:c>
      <x:c r="P12" s="22"/>
      <x:c r="Q12" s="22"/>
      <x:c r="R12" s="22"/>
    </x:row>
    <x:row r="13" spans="1:18" ht="18" customHeight="1">
      <x:c r="A13" s="16" t="s">
        <x:v>261</x:v>
      </x:c>
      <x:c r="B13" s="16" t="s">
        <x:v>261</x:v>
      </x:c>
      <x:c r="C13" s="16" t="s">
        <x:v>261</x:v>
      </x:c>
      <x:c r="D13" s="17" t="s">
        <x:v>85</x:v>
      </x:c>
      <x:c r="E13" s="18"/>
      <x:c r="F13" s="18"/>
      <x:c r="G13" s="18"/>
      <x:c r="H13" s="18"/>
      <x:c r="I13" s="23"/>
      <x:c r="J13" s="9"/>
      <x:c r="K13" s="9"/>
      <x:c r="L13" s="8"/>
      <x:c r="M13" s="8"/>
      <x:c r="O13" s="83" t="s">
        <x:v>261</x:v>
      </x:c>
      <x:c r="P13" s="83" t="s">
        <x:v>261</x:v>
      </x:c>
      <x:c r="Q13" s="83" t="s">
        <x:v>261</x:v>
      </x:c>
      <x:c r="R13" s="22"/>
    </x:row>
    <x:row r="14" spans="1:18" ht="19.5" customHeight="1">
      <x:c r="A14" s="16" t="s">
        <x:v>261</x:v>
      </x:c>
      <x:c r="B14" s="16" t="s">
        <x:v>261</x:v>
      </x:c>
      <x:c r="C14" s="16" t="s">
        <x:v>261</x:v>
      </x:c>
      <x:c r="D14" s="17" t="s">
        <x:v>209</x:v>
      </x:c>
      <x:c r="E14" s="18"/>
      <x:c r="F14" s="18"/>
      <x:c r="G14" s="18"/>
      <x:c r="H14" s="19"/>
      <x:c r="I14" s="23"/>
      <x:c r="J14" s="9"/>
      <x:c r="K14" s="8"/>
      <x:c r="L14" s="8"/>
      <x:c r="M14" s="8"/>
      <x:c r="O14" s="83" t="s">
        <x:v>261</x:v>
      </x:c>
      <x:c r="P14" s="22"/>
      <x:c r="Q14" s="22"/>
      <x:c r="R14" s="22"/>
    </x:row>
    <x:row r="15" spans="1:18" ht="19.5" customHeight="1">
      <x:c r="A15" s="16" t="s">
        <x:v>261</x:v>
      </x:c>
      <x:c r="B15" s="16" t="s">
        <x:v>261</x:v>
      </x:c>
      <x:c r="C15" s="16" t="s">
        <x:v>261</x:v>
      </x:c>
      <x:c r="D15" s="25" t="s">
        <x:v>169</x:v>
      </x:c>
      <x:c r="E15" s="26"/>
      <x:c r="F15" s="26"/>
      <x:c r="G15" s="26"/>
      <x:c r="H15" s="27"/>
      <x:c r="I15" s="28"/>
      <x:c r="J15" s="29"/>
      <x:c r="K15" s="8"/>
      <x:c r="L15" s="8"/>
      <x:c r="M15" s="8"/>
      <x:c r="O15" s="83" t="s">
        <x:v>261</x:v>
      </x:c>
      <x:c r="P15" s="22"/>
      <x:c r="Q15" s="22"/>
      <x:c r="R15" s="22"/>
    </x:row>
    <x:row r="16" spans="1:18" ht="19.5" customHeight="1">
      <x:c r="A16" s="16" t="s">
        <x:v>261</x:v>
      </x:c>
      <x:c r="B16" s="16" t="s">
        <x:v>261</x:v>
      </x:c>
      <x:c r="C16" s="16" t="s">
        <x:v>261</x:v>
      </x:c>
      <x:c r="D16" s="25"/>
      <x:c r="E16" s="26"/>
      <x:c r="F16" s="26"/>
      <x:c r="G16" s="26"/>
      <x:c r="H16" s="27"/>
      <x:c r="I16" s="30" t="s">
        <x:v>30</x:v>
      </x:c>
      <x:c r="J16" s="29"/>
      <x:c r="K16" s="8"/>
      <x:c r="L16" s="8"/>
      <x:c r="M16" s="8"/>
      <x:c r="O16" s="83" t="s">
        <x:v>211</x:v>
      </x:c>
      <x:c r="P16" s="22"/>
      <x:c r="Q16" s="22"/>
      <x:c r="R16" s="22"/>
    </x:row>
    <x:row r="17" spans="1:18" ht="18" customHeight="1">
      <x:c r="A17" s="24"/>
      <x:c r="B17" s="24"/>
      <x:c r="C17" s="24"/>
      <x:c r="D17" s="11" t="s">
        <x:v>210</x:v>
      </x:c>
      <x:c r="E17" s="8"/>
      <x:c r="F17" s="8"/>
      <x:c r="G17" s="8"/>
      <x:c r="H17" s="8"/>
      <x:c r="I17" s="8"/>
      <x:c r="J17" s="12">
        <x:f>SUM(J12:J16)</x:f>
        <x:v>0</x:v>
      </x:c>
      <x:c r="K17" s="8"/>
      <x:c r="L17" s="8"/>
      <x:c r="M17" s="8"/>
      <x:c r="O17" s="12" t="str">
        <x:f>IF(OR(O12="선택",O13="선택",O14="선택",O15="선택",O16="선택"),"누락항목확인",IF(OR(O12="X",O13="X",O14="X",O15="X",O16="X"),"미충족","충족"))</x:f>
        <x:v>누락항목확인</x:v>
      </x:c>
      <x:c r="P17" s="12" t="str">
        <x:f>IF(OR(P12="선택",P13="선택",P14="선택",P15="선택",P16="선택"),"누락항목확인",IF(OR(P12="X",P13="X",P14="X",P15="X"),"미충족","충족"))</x:f>
        <x:v>누락항목확인</x:v>
      </x:c>
      <x:c r="Q17" s="12" t="str">
        <x:f>IF((Q13="선택"),"누락항목확인",(IF((Q13="X"),"미충족","충족")))</x:f>
        <x:v>누락항목확인</x:v>
      </x:c>
      <x:c r="R17" s="31"/>
    </x:row>
    <x:row r="18" spans="1:18" ht="18" customHeight="1">
      <x:c r="A18" s="15" t="s">
        <x:v>16</x:v>
      </x:c>
      <x:c r="B18" s="15"/>
      <x:c r="C18" s="15"/>
      <x:c r="D18" s="15"/>
      <x:c r="E18" s="15"/>
      <x:c r="F18" s="15"/>
      <x:c r="G18" s="15"/>
      <x:c r="H18" s="15"/>
      <x:c r="I18" s="15"/>
      <x:c r="J18" s="15"/>
      <x:c r="K18" s="15"/>
      <x:c r="L18" s="15"/>
      <x:c r="M18" s="15"/>
      <x:c r="O18" s="118" t="s">
        <x:v>132</x:v>
      </x:c>
      <x:c r="P18" s="118"/>
      <x:c r="Q18" s="118"/>
      <x:c r="R18" s="118"/>
    </x:row>
    <x:row r="19" spans="1:18" ht="19.5" customHeight="1">
      <x:c r="A19" s="16" t="s">
        <x:v>261</x:v>
      </x:c>
      <x:c r="B19" s="16" t="s">
        <x:v>261</x:v>
      </x:c>
      <x:c r="C19" s="16" t="s">
        <x:v>261</x:v>
      </x:c>
      <x:c r="D19" s="17" t="s">
        <x:v>118</x:v>
      </x:c>
      <x:c r="E19" s="18"/>
      <x:c r="F19" s="18"/>
      <x:c r="G19" s="18"/>
      <x:c r="H19" s="19"/>
      <x:c r="I19" s="23"/>
      <x:c r="J19" s="9"/>
      <x:c r="K19" s="9"/>
      <x:c r="L19" s="8"/>
      <x:c r="M19" s="8"/>
      <x:c r="O19" s="83" t="s">
        <x:v>261</x:v>
      </x:c>
      <x:c r="P19" s="83" t="s">
        <x:v>261</x:v>
      </x:c>
      <x:c r="Q19" s="22"/>
      <x:c r="R19" s="22"/>
    </x:row>
    <x:row r="20" spans="1:18" ht="19.5" customHeight="1">
      <x:c r="A20" s="16" t="s">
        <x:v>261</x:v>
      </x:c>
      <x:c r="B20" s="16" t="s">
        <x:v>261</x:v>
      </x:c>
      <x:c r="C20" s="16" t="s">
        <x:v>261</x:v>
      </x:c>
      <x:c r="D20" s="17" t="s">
        <x:v>117</x:v>
      </x:c>
      <x:c r="E20" s="18"/>
      <x:c r="F20" s="18"/>
      <x:c r="G20" s="18"/>
      <x:c r="H20" s="18"/>
      <x:c r="I20" s="23"/>
      <x:c r="J20" s="9"/>
      <x:c r="K20" s="9"/>
      <x:c r="L20" s="8"/>
      <x:c r="M20" s="8"/>
      <x:c r="O20" s="83" t="s">
        <x:v>261</x:v>
      </x:c>
      <x:c r="P20" s="83" t="s">
        <x:v>261</x:v>
      </x:c>
      <x:c r="Q20" s="83" t="s">
        <x:v>261</x:v>
      </x:c>
      <x:c r="R20" s="22"/>
    </x:row>
    <x:row r="21" spans="1:18" ht="19.5" customHeight="1">
      <x:c r="A21" s="16" t="s">
        <x:v>261</x:v>
      </x:c>
      <x:c r="B21" s="16" t="s">
        <x:v>261</x:v>
      </x:c>
      <x:c r="C21" s="16" t="s">
        <x:v>261</x:v>
      </x:c>
      <x:c r="D21" s="25" t="s">
        <x:v>86</x:v>
      </x:c>
      <x:c r="E21" s="26"/>
      <x:c r="F21" s="26"/>
      <x:c r="G21" s="26"/>
      <x:c r="H21" s="27"/>
      <x:c r="I21" s="28"/>
      <x:c r="J21" s="29"/>
      <x:c r="K21" s="8"/>
      <x:c r="L21" s="8"/>
      <x:c r="M21" s="8"/>
      <x:c r="O21" s="83" t="s">
        <x:v>261</x:v>
      </x:c>
      <x:c r="P21" s="22"/>
      <x:c r="Q21" s="22"/>
      <x:c r="R21" s="22"/>
    </x:row>
    <x:row r="22" spans="1:18" ht="19.5" customHeight="1">
      <x:c r="A22" s="16" t="s">
        <x:v>261</x:v>
      </x:c>
      <x:c r="B22" s="16" t="s">
        <x:v>261</x:v>
      </x:c>
      <x:c r="C22" s="16" t="s">
        <x:v>261</x:v>
      </x:c>
      <x:c r="D22" s="25"/>
      <x:c r="E22" s="26"/>
      <x:c r="F22" s="26"/>
      <x:c r="G22" s="26"/>
      <x:c r="H22" s="27"/>
      <x:c r="I22" s="32" t="s">
        <x:v>30</x:v>
      </x:c>
      <x:c r="J22" s="29"/>
      <x:c r="K22" s="8"/>
      <x:c r="L22" s="8"/>
      <x:c r="M22" s="8"/>
      <x:c r="O22" s="83" t="s">
        <x:v>211</x:v>
      </x:c>
      <x:c r="P22" s="22"/>
      <x:c r="Q22" s="22"/>
      <x:c r="R22" s="22"/>
    </x:row>
    <x:row r="23" spans="1:18" ht="18" customHeight="1">
      <x:c r="A23" s="24"/>
      <x:c r="B23" s="24"/>
      <x:c r="C23" s="24"/>
      <x:c r="D23" s="11" t="s">
        <x:v>210</x:v>
      </x:c>
      <x:c r="E23" s="8"/>
      <x:c r="F23" s="8"/>
      <x:c r="G23" s="8"/>
      <x:c r="H23" s="8"/>
      <x:c r="I23" s="8"/>
      <x:c r="J23" s="12">
        <x:f>SUM(,J19:J22)</x:f>
        <x:v>0</x:v>
      </x:c>
      <x:c r="K23" s="8"/>
      <x:c r="L23" s="8"/>
      <x:c r="M23" s="8"/>
      <x:c r="O23" s="12" t="str">
        <x:f>IF(OR(O19="선택",O20="선택",O21="선택",O22="선택"),"누락항목확인",IF(OR(O19="X",O20="X",O21="X",O22="X"),"미충족","충족"))</x:f>
        <x:v>누락항목확인</x:v>
      </x:c>
      <x:c r="P23" s="12" t="str">
        <x:f>IF(OR(P19="선택",P20="선택",P21="선택",P22="선택"),"누락항목확인",IF(OR(P19="X",P20="X",P21="X"),"미충족","충족"))</x:f>
        <x:v>누락항목확인</x:v>
      </x:c>
      <x:c r="Q23" s="12" t="str">
        <x:f>IF((Q20="선택"),"누락항목확인",(IF((Q20="X"),"미충족","충족")))</x:f>
        <x:v>누락항목확인</x:v>
      </x:c>
      <x:c r="R23" s="22"/>
    </x:row>
    <x:row r="24" spans="1:18" ht="18" customHeight="1">
      <x:c r="A24" s="15" t="s">
        <x:v>38</x:v>
      </x:c>
      <x:c r="B24" s="15"/>
      <x:c r="C24" s="15"/>
      <x:c r="D24" s="15"/>
      <x:c r="E24" s="15"/>
      <x:c r="F24" s="15"/>
      <x:c r="G24" s="15"/>
      <x:c r="H24" s="15"/>
      <x:c r="I24" s="15"/>
      <x:c r="J24" s="15"/>
      <x:c r="K24" s="15"/>
      <x:c r="L24" s="15"/>
      <x:c r="M24" s="15"/>
      <x:c r="O24" s="118" t="s">
        <x:v>132</x:v>
      </x:c>
      <x:c r="P24" s="118"/>
      <x:c r="Q24" s="118"/>
      <x:c r="R24" s="118"/>
    </x:row>
    <x:row r="25" spans="1:18" ht="19.5" customHeight="1">
      <x:c r="A25" s="16" t="s">
        <x:v>261</x:v>
      </x:c>
      <x:c r="B25" s="16" t="s">
        <x:v>261</x:v>
      </x:c>
      <x:c r="C25" s="16" t="s">
        <x:v>261</x:v>
      </x:c>
      <x:c r="D25" s="17" t="s">
        <x:v>133</x:v>
      </x:c>
      <x:c r="E25" s="18"/>
      <x:c r="F25" s="18"/>
      <x:c r="G25" s="18"/>
      <x:c r="H25" s="19"/>
      <x:c r="I25" s="23"/>
      <x:c r="J25" s="9"/>
      <x:c r="K25" s="9"/>
      <x:c r="L25" s="8"/>
      <x:c r="M25" s="8"/>
      <x:c r="O25" s="83" t="s">
        <x:v>261</x:v>
      </x:c>
      <x:c r="P25" s="83" t="s">
        <x:v>261</x:v>
      </x:c>
      <x:c r="Q25" s="22"/>
      <x:c r="R25" s="22"/>
    </x:row>
    <x:row r="26" spans="1:18" ht="19.5" customHeight="1">
      <x:c r="A26" s="16" t="s">
        <x:v>261</x:v>
      </x:c>
      <x:c r="B26" s="16" t="s">
        <x:v>261</x:v>
      </x:c>
      <x:c r="C26" s="16" t="s">
        <x:v>261</x:v>
      </x:c>
      <x:c r="D26" s="17" t="s">
        <x:v>99</x:v>
      </x:c>
      <x:c r="E26" s="18"/>
      <x:c r="F26" s="18"/>
      <x:c r="G26" s="18"/>
      <x:c r="H26" s="19"/>
      <x:c r="I26" s="23"/>
      <x:c r="J26" s="9"/>
      <x:c r="K26" s="9"/>
      <x:c r="L26" s="8"/>
      <x:c r="M26" s="8"/>
      <x:c r="O26" s="83" t="s">
        <x:v>261</x:v>
      </x:c>
      <x:c r="P26" s="83" t="s">
        <x:v>261</x:v>
      </x:c>
      <x:c r="Q26" s="22"/>
      <x:c r="R26" s="22"/>
    </x:row>
    <x:row r="27" spans="1:18" ht="19.5" customHeight="1">
      <x:c r="A27" s="16" t="s">
        <x:v>261</x:v>
      </x:c>
      <x:c r="B27" s="16" t="s">
        <x:v>261</x:v>
      </x:c>
      <x:c r="C27" s="16" t="s">
        <x:v>261</x:v>
      </x:c>
      <x:c r="D27" s="17" t="s">
        <x:v>111</x:v>
      </x:c>
      <x:c r="E27" s="18"/>
      <x:c r="F27" s="18"/>
      <x:c r="G27" s="18"/>
      <x:c r="H27" s="19"/>
      <x:c r="I27" s="23"/>
      <x:c r="J27" s="9"/>
      <x:c r="K27" s="9"/>
      <x:c r="L27" s="8"/>
      <x:c r="M27" s="8"/>
      <x:c r="O27" s="83" t="s">
        <x:v>261</x:v>
      </x:c>
      <x:c r="P27" s="83" t="s">
        <x:v>261</x:v>
      </x:c>
      <x:c r="Q27" s="22"/>
      <x:c r="R27" s="22"/>
    </x:row>
    <x:row r="28" spans="1:18" ht="19.5" customHeight="1">
      <x:c r="A28" s="16" t="s">
        <x:v>261</x:v>
      </x:c>
      <x:c r="B28" s="16" t="s">
        <x:v>261</x:v>
      </x:c>
      <x:c r="C28" s="16" t="s">
        <x:v>261</x:v>
      </x:c>
      <x:c r="D28" s="17" t="s">
        <x:v>108</x:v>
      </x:c>
      <x:c r="E28" s="18"/>
      <x:c r="F28" s="18"/>
      <x:c r="G28" s="18"/>
      <x:c r="H28" s="19"/>
      <x:c r="I28" s="23"/>
      <x:c r="J28" s="9"/>
      <x:c r="K28" s="9"/>
      <x:c r="L28" s="8"/>
      <x:c r="M28" s="8"/>
      <x:c r="O28" s="83" t="s">
        <x:v>261</x:v>
      </x:c>
      <x:c r="P28" s="83" t="s">
        <x:v>261</x:v>
      </x:c>
      <x:c r="Q28" s="22"/>
      <x:c r="R28" s="22"/>
    </x:row>
    <x:row r="29" spans="1:18" ht="19.5" customHeight="1">
      <x:c r="A29" s="16" t="s">
        <x:v>261</x:v>
      </x:c>
      <x:c r="B29" s="16" t="s">
        <x:v>261</x:v>
      </x:c>
      <x:c r="C29" s="16" t="s">
        <x:v>261</x:v>
      </x:c>
      <x:c r="D29" s="17" t="s">
        <x:v>105</x:v>
      </x:c>
      <x:c r="E29" s="18"/>
      <x:c r="F29" s="18"/>
      <x:c r="G29" s="18"/>
      <x:c r="H29" s="19"/>
      <x:c r="I29" s="23"/>
      <x:c r="J29" s="9"/>
      <x:c r="K29" s="8"/>
      <x:c r="L29" s="8"/>
      <x:c r="M29" s="8"/>
      <x:c r="O29" s="83" t="s">
        <x:v>261</x:v>
      </x:c>
      <x:c r="P29" s="22"/>
      <x:c r="Q29" s="22"/>
      <x:c r="R29" s="22"/>
    </x:row>
    <x:row r="30" spans="1:18" ht="19.5" customHeight="1">
      <x:c r="A30" s="16" t="s">
        <x:v>261</x:v>
      </x:c>
      <x:c r="B30" s="16" t="s">
        <x:v>261</x:v>
      </x:c>
      <x:c r="C30" s="16" t="s">
        <x:v>261</x:v>
      </x:c>
      <x:c r="D30" s="17" t="s">
        <x:v>109</x:v>
      </x:c>
      <x:c r="E30" s="18"/>
      <x:c r="F30" s="18"/>
      <x:c r="G30" s="18"/>
      <x:c r="H30" s="18"/>
      <x:c r="I30" s="23"/>
      <x:c r="J30" s="9"/>
      <x:c r="K30" s="9"/>
      <x:c r="L30" s="8"/>
      <x:c r="M30" s="8"/>
      <x:c r="O30" s="83" t="s">
        <x:v>261</x:v>
      </x:c>
      <x:c r="P30" s="83" t="s">
        <x:v>261</x:v>
      </x:c>
      <x:c r="Q30" s="83" t="s">
        <x:v>261</x:v>
      </x:c>
      <x:c r="R30" s="22"/>
    </x:row>
    <x:row r="31" spans="1:18" ht="19.5" customHeight="1">
      <x:c r="A31" s="16" t="s">
        <x:v>261</x:v>
      </x:c>
      <x:c r="B31" s="16" t="s">
        <x:v>261</x:v>
      </x:c>
      <x:c r="C31" s="16" t="s">
        <x:v>261</x:v>
      </x:c>
      <x:c r="D31" s="17" t="s">
        <x:v>104</x:v>
      </x:c>
      <x:c r="E31" s="18"/>
      <x:c r="F31" s="18"/>
      <x:c r="G31" s="18"/>
      <x:c r="H31" s="19"/>
      <x:c r="I31" s="23"/>
      <x:c r="J31" s="9"/>
      <x:c r="K31" s="8"/>
      <x:c r="L31" s="8"/>
      <x:c r="M31" s="8"/>
      <x:c r="O31" s="83" t="s">
        <x:v>261</x:v>
      </x:c>
      <x:c r="P31" s="22"/>
      <x:c r="Q31" s="22"/>
      <x:c r="R31" s="22"/>
    </x:row>
    <x:row r="32" spans="1:18" ht="18" customHeight="1">
      <x:c r="A32" s="24"/>
      <x:c r="B32" s="24"/>
      <x:c r="C32" s="24"/>
      <x:c r="D32" s="11" t="s">
        <x:v>210</x:v>
      </x:c>
      <x:c r="E32" s="8"/>
      <x:c r="F32" s="8"/>
      <x:c r="G32" s="8"/>
      <x:c r="H32" s="8"/>
      <x:c r="I32" s="8"/>
      <x:c r="J32" s="12">
        <x:f>SUM(J25:J31)</x:f>
        <x:v>0</x:v>
      </x:c>
      <x:c r="K32" s="8"/>
      <x:c r="L32" s="8"/>
      <x:c r="M32" s="8"/>
      <x:c r="O32" s="12" t="str">
        <x:f>IF(OR(O25="선택",O26="선택",O27="선택",O28="선택",O29="선택",O30="선택",O31="선택"),"누락항목확인",IF(OR(O25="X",O26="X",O27="X",O28="X",O29="X",O30="X",O31="X"),"미충족","충족"))</x:f>
        <x:v>누락항목확인</x:v>
      </x:c>
      <x:c r="P32" s="12" t="str">
        <x:f>IF(OR(P25="선택",P26="선택",P27="선택",P28="선택",P29="선택",P30="선택",P31="선택"),"누락항목확인",IF(OR(P25="X",P26="X",P27="X",P28="X",P29="X",P30="X",P31="X"),"미충족","충족"))</x:f>
        <x:v>누락항목확인</x:v>
      </x:c>
      <x:c r="Q32" s="12" t="str">
        <x:f>IF((Q30="선택"),"누락항목확인",(IF((Q30="X"),"미충족","충족")))</x:f>
        <x:v>누락항목확인</x:v>
      </x:c>
      <x:c r="R32" s="12"/>
    </x:row>
    <x:row r="33" spans="1:18" ht="18" customHeight="1">
      <x:c r="A33" s="15" t="s">
        <x:v>31</x:v>
      </x:c>
      <x:c r="B33" s="15"/>
      <x:c r="C33" s="15"/>
      <x:c r="D33" s="15"/>
      <x:c r="E33" s="15"/>
      <x:c r="F33" s="15"/>
      <x:c r="G33" s="15"/>
      <x:c r="H33" s="15"/>
      <x:c r="I33" s="15"/>
      <x:c r="J33" s="15"/>
      <x:c r="K33" s="15"/>
      <x:c r="L33" s="15"/>
      <x:c r="M33" s="15"/>
      <x:c r="O33" s="118" t="s">
        <x:v>132</x:v>
      </x:c>
      <x:c r="P33" s="118"/>
      <x:c r="Q33" s="118"/>
      <x:c r="R33" s="118"/>
    </x:row>
    <x:row r="34" spans="1:18" ht="19.5" customHeight="1">
      <x:c r="A34" s="16" t="s">
        <x:v>261</x:v>
      </x:c>
      <x:c r="B34" s="16" t="s">
        <x:v>261</x:v>
      </x:c>
      <x:c r="C34" s="16" t="s">
        <x:v>261</x:v>
      </x:c>
      <x:c r="D34" s="33" t="s">
        <x:v>110</x:v>
      </x:c>
      <x:c r="E34" s="18"/>
      <x:c r="F34" s="18"/>
      <x:c r="G34" s="18"/>
      <x:c r="H34" s="19"/>
      <x:c r="I34" s="23"/>
      <x:c r="J34" s="9"/>
      <x:c r="K34" s="8"/>
      <x:c r="L34" s="8"/>
      <x:c r="M34" s="8"/>
      <x:c r="O34" s="83" t="s">
        <x:v>261</x:v>
      </x:c>
      <x:c r="P34" s="22"/>
      <x:c r="Q34" s="22"/>
      <x:c r="R34" s="22"/>
    </x:row>
    <x:row r="35" spans="1:18" ht="18" customHeight="1">
      <x:c r="A35" s="24"/>
      <x:c r="B35" s="24"/>
      <x:c r="C35" s="24"/>
      <x:c r="D35" s="11" t="s">
        <x:v>210</x:v>
      </x:c>
      <x:c r="E35" s="8"/>
      <x:c r="F35" s="8"/>
      <x:c r="G35" s="8"/>
      <x:c r="H35" s="8"/>
      <x:c r="I35" s="8"/>
      <x:c r="J35" s="12">
        <x:f>SUM(J34:J34)</x:f>
        <x:v>0</x:v>
      </x:c>
      <x:c r="K35" s="8"/>
      <x:c r="L35" s="8"/>
      <x:c r="M35" s="8"/>
      <x:c r="O35" s="12" t="str">
        <x:f>IF(OR(O34="선택"),"누락항목확인",IF(OR(O34="X"),"미충족","충족"))</x:f>
        <x:v>누락항목확인</x:v>
      </x:c>
      <x:c r="P35" s="12" t="str">
        <x:f>IF(OR(P34="선택"),"누락항목확인",IF(OR(P34="X"),"미충족","충족"))</x:f>
        <x:v>충족</x:v>
      </x:c>
      <x:c r="Q35" s="22"/>
      <x:c r="R35" s="22"/>
    </x:row>
    <x:row r="36" spans="1:18" ht="18" customHeight="1">
      <x:c r="A36" s="15" t="s">
        <x:v>215</x:v>
      </x:c>
      <x:c r="B36" s="15"/>
      <x:c r="C36" s="15"/>
      <x:c r="D36" s="15"/>
      <x:c r="E36" s="15"/>
      <x:c r="F36" s="15"/>
      <x:c r="G36" s="15"/>
      <x:c r="H36" s="15"/>
      <x:c r="I36" s="15"/>
      <x:c r="J36" s="15"/>
      <x:c r="K36" s="15"/>
      <x:c r="L36" s="15"/>
      <x:c r="M36" s="15"/>
      <x:c r="O36" s="118" t="s">
        <x:v>132</x:v>
      </x:c>
      <x:c r="P36" s="118"/>
      <x:c r="Q36" s="118"/>
      <x:c r="R36" s="118"/>
    </x:row>
    <x:row r="37" spans="1:18" ht="19.5" customHeight="1">
      <x:c r="A37" s="16" t="s">
        <x:v>261</x:v>
      </x:c>
      <x:c r="B37" s="16" t="s">
        <x:v>261</x:v>
      </x:c>
      <x:c r="C37" s="16" t="s">
        <x:v>261</x:v>
      </x:c>
      <x:c r="D37" s="17" t="s">
        <x:v>119</x:v>
      </x:c>
      <x:c r="E37" s="18"/>
      <x:c r="F37" s="18"/>
      <x:c r="G37" s="18"/>
      <x:c r="H37" s="18"/>
      <x:c r="I37" s="23"/>
      <x:c r="J37" s="9"/>
      <x:c r="K37" s="9"/>
      <x:c r="L37" s="8"/>
      <x:c r="M37" s="8"/>
      <x:c r="O37" s="83" t="s">
        <x:v>261</x:v>
      </x:c>
      <x:c r="P37" s="83" t="s">
        <x:v>261</x:v>
      </x:c>
      <x:c r="Q37" s="83" t="s">
        <x:v>261</x:v>
      </x:c>
      <x:c r="R37" s="22"/>
    </x:row>
    <x:row r="38" spans="1:18" ht="19.5" customHeight="1">
      <x:c r="A38" s="16" t="s">
        <x:v>261</x:v>
      </x:c>
      <x:c r="B38" s="16" t="s">
        <x:v>261</x:v>
      </x:c>
      <x:c r="C38" s="16" t="s">
        <x:v>261</x:v>
      </x:c>
      <x:c r="D38" s="17" t="s">
        <x:v>214</x:v>
      </x:c>
      <x:c r="E38" s="18"/>
      <x:c r="F38" s="18"/>
      <x:c r="G38" s="18"/>
      <x:c r="H38" s="19"/>
      <x:c r="I38" s="23"/>
      <x:c r="J38" s="9"/>
      <x:c r="K38" s="9"/>
      <x:c r="L38" s="18"/>
      <x:c r="M38" s="8"/>
      <x:c r="O38" s="83" t="s">
        <x:v>261</x:v>
      </x:c>
      <x:c r="P38" s="22"/>
      <x:c r="Q38" s="22"/>
      <x:c r="R38" s="83" t="s">
        <x:v>261</x:v>
      </x:c>
    </x:row>
    <x:row r="39" spans="1:18" ht="19.5" customHeight="1">
      <x:c r="A39" s="16" t="s">
        <x:v>261</x:v>
      </x:c>
      <x:c r="B39" s="16" t="s">
        <x:v>261</x:v>
      </x:c>
      <x:c r="C39" s="16" t="s">
        <x:v>261</x:v>
      </x:c>
      <x:c r="D39" s="17" t="s">
        <x:v>213</x:v>
      </x:c>
      <x:c r="E39" s="18"/>
      <x:c r="F39" s="18"/>
      <x:c r="G39" s="18"/>
      <x:c r="H39" s="19"/>
      <x:c r="I39" s="23"/>
      <x:c r="J39" s="9"/>
      <x:c r="K39" s="9"/>
      <x:c r="L39" s="18"/>
      <x:c r="M39" s="9"/>
      <x:c r="O39" s="83" t="s">
        <x:v>261</x:v>
      </x:c>
      <x:c r="P39" s="22"/>
      <x:c r="Q39" s="22"/>
      <x:c r="R39" s="83" t="s">
        <x:v>261</x:v>
      </x:c>
    </x:row>
    <x:row r="40" spans="1:18" ht="18" customHeight="1">
      <x:c r="A40" s="24"/>
      <x:c r="B40" s="24"/>
      <x:c r="C40" s="24"/>
      <x:c r="D40" s="11" t="s">
        <x:v>210</x:v>
      </x:c>
      <x:c r="E40" s="8"/>
      <x:c r="F40" s="8"/>
      <x:c r="G40" s="8"/>
      <x:c r="H40" s="8"/>
      <x:c r="I40" s="8"/>
      <x:c r="J40" s="12">
        <x:f>SUM(J37:J39)</x:f>
        <x:v>0</x:v>
      </x:c>
      <x:c r="K40" s="8"/>
      <x:c r="L40" s="8"/>
      <x:c r="M40" s="8"/>
      <x:c r="O40" s="12" t="str">
        <x:f>IF(OR(O37="선택",O38="선택",O39="선택"),"누락항목확인",IF(OR(O37="X",O38="X",O39="X"),"미충족","충족"))</x:f>
        <x:v>누락항목확인</x:v>
      </x:c>
      <x:c r="P40" s="12" t="str">
        <x:f>IF(OR(P37="선택",P38="선택",P39="선택"),"누락항목확인",IF(OR(P38="X",P39="X"),"미충족","충족"))</x:f>
        <x:v>누락항목확인</x:v>
      </x:c>
      <x:c r="Q40" s="12" t="str">
        <x:f>IF(OR(Q37="선택"),"누락항목확인",IF(OR(Q37="X"),"미충족","충족"))</x:f>
        <x:v>누락항목확인</x:v>
      </x:c>
      <x:c r="R40" s="12" t="str">
        <x:f>IF(OR(R38="선택"),"누락항목확인",IF(OR(R38="X",R39="X"),"미충족","충족"))</x:f>
        <x:v>누락항목확인</x:v>
      </x:c>
    </x:row>
    <x:row r="41" spans="1:18" ht="19.5" customHeight="1">
      <x:c r="A41" s="34"/>
      <x:c r="B41" s="34"/>
      <x:c r="C41" s="34"/>
      <x:c r="D41" s="119" t="s">
        <x:v>173</x:v>
      </x:c>
      <x:c r="E41" s="119"/>
      <x:c r="F41" s="119"/>
      <x:c r="G41" s="119"/>
      <x:c r="H41" s="119"/>
      <x:c r="I41" s="119"/>
      <x:c r="J41" s="35">
        <x:f>SUM(J10,J17,J23,J32,J35,J40)</x:f>
        <x:v>0</x:v>
      </x:c>
      <x:c r="K41" s="120" t="s">
        <x:v>62</x:v>
      </x:c>
      <x:c r="L41" s="120"/>
      <x:c r="M41" s="120"/>
      <x:c r="O41" s="36" t="str">
        <x:f>IF(AND(O10="충족",O17="충족",O32="충족",O23="충족",O35="충족",O40="충족"),"충족","미충족")</x:f>
        <x:v>미충족</x:v>
      </x:c>
      <x:c r="P41" s="36" t="str">
        <x:f>IF(AND(P10="충족",P17="충족",P32="충족",P23="충족",P35="충족",P40="충족"),"충족","미충족")</x:f>
        <x:v>미충족</x:v>
      </x:c>
      <x:c r="Q41" s="36" t="str">
        <x:f>IF(AND(Q10="충족",Q17="충족",Q32="충족",Q23="충족",Q35="충족",Q40="충족"),"충족","미충족")</x:f>
        <x:v>미충족</x:v>
      </x:c>
      <x:c r="R41" s="36" t="str">
        <x:f>IF(AND(R17="충족",R32="충족",R23="충족",R40="충족"),"충족","미충족")</x:f>
        <x:v>미충족</x:v>
      </x:c>
    </x:row>
  </x:sheetData>
  <x:mergeCells count="11">
    <x:mergeCell ref="A1:M1"/>
    <x:mergeCell ref="O1:R1"/>
    <x:mergeCell ref="T1:X1"/>
    <x:mergeCell ref="O3:R3"/>
    <x:mergeCell ref="O11:R11"/>
    <x:mergeCell ref="O18:R18"/>
    <x:mergeCell ref="O24:R24"/>
    <x:mergeCell ref="O33:R33"/>
    <x:mergeCell ref="O36:R36"/>
    <x:mergeCell ref="D41:I41"/>
    <x:mergeCell ref="K41:M41"/>
  </x:mergeCells>
  <x:dataValidations count="9">
    <x:dataValidation type="list" sqref="E4:F9 E12:F16 E19:F22 E25:F31 E34:F34 E37:F39 L38:L39">
      <x:formula1>"Y,N"</x:formula1>
    </x:dataValidation>
    <x:dataValidation type="list" errorStyle="warning" allowBlank="1" showInputMessage="1" showErrorMessage="1" promptTitle="이수구분 필수선택" prompt="이수구분을 선택하세요._x000a_기타를 선택할 경우 직접 입력해주세요." sqref="A4:A9 A12:A16 A19:A22 A25:A31 A34:A34 A37:A39">
      <x:formula1>"선택,전공필수,전공선택,전공기초,전공공통,전공심화,교양필수,교양선택,공통교양,기초교양,임상실습,현장실습,기초공통,기타"</x:formula1>
    </x:dataValidation>
    <x:dataValidation type="list" allowBlank="1" showInputMessage="1" showErrorMessage="1" promptTitle="편성학년 필수선택" prompt="편성학년을 선택하세요." sqref="B4:B9 B12:B16 B19:B22 B25:B31 B34:B34 B37:B39">
      <x:formula1>"선택,1,2,3,4"</x:formula1>
    </x:dataValidation>
    <x:dataValidation type="list" allowBlank="1" showInputMessage="1" showErrorMessage="1" promptTitle="학기 필수선택" prompt="학기를 선택하세요." sqref="C4:C9 C12:C16 C19:C22 C25:C31 C34:C34 C37:C39">
      <x:formula1>"선택,1,2"</x:formula1>
    </x:dataValidation>
    <x:dataValidation type="list" allowBlank="1" showErrorMessage="1" promptTitle="교과목 구성 일치성" prompt="일치여부 O/X로 선택" sqref="O16:O16 O22:O22">
      <x:formula1>"추가선택,O,X"</x:formula1>
    </x:dataValidation>
    <x:dataValidation type="list" allowBlank="1" showErrorMessage="1" promptTitle="교육과정 정합성" prompt="강의계획서(수업명세서)의 학습목표와_x000a_'과목별 세부기준'의 내용과 60%이상 일치 여부를 O/X로 선택" sqref="Q13:Q13 Q20:Q20 Q30:Q30 Q37:Q37 R38:R39">
      <x:formula1>"선택,O,X"</x:formula1>
    </x:dataValidation>
    <x:dataValidation type="list" allowBlank="1" showErrorMessage="1" promptTitle="영역별 기준학점" prompt="영역별 기준학점의 일치여부 O/X 선택" sqref="P13:P13 P19:P20 O25:P28 O29:O31 P30:P30 O37:P37 O38:O39">
      <x:formula1>"선택,O,X"</x:formula1>
    </x:dataValidation>
    <x:dataValidation type="list" allowBlank="1" showErrorMessage="1" promptTitle="교과목 구성 일치성" prompt="일치여부 O/X로 선택" sqref="O4:O9 O12:O15 O19:O21 O34:O34">
      <x:formula1>"선택,O,X"</x:formula1>
    </x:dataValidation>
    <x:dataValidation allowBlank="1" showInputMessage="1" showErrorMessage="1" promptTitle="교과목 구성 및 학점" prompt="평가기준: 교육과정의 학습목표가 '과목별 세부기준' 기준의 내용과 60% 이상 일치하도록 운영" sqref="O2:P2">
      <x:formula1>0</x:formula1>
      <x:formula2>0</x:formula2>
    </x:dataValidation>
  </x:dataValidations>
  <x:pageMargins left="0.75" right="0.75" top="1" bottom="1" header="0.51166665554046630859" footer="0.51166665554046630859"/>
  <x:pageSetup paperSize="1" scale="100" firstPageNumber="1" fitToWidth="1" fitToHeight="1" orientation="landscape" usePrinterDefaults="1" blackAndWhite="0" draft="0" useFirstPageNumber="0" horizontalDpi="300" verticalDpi="300" copies="1"/>
  <x:headerFooter differentOddEven="0" differentFirst="0" scaleWithDoc="1" alignWithMargin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ed7d31"/>
  </x:sheetPr>
  <x:dimension ref="A1:R30"/>
  <x:sheetViews>
    <x:sheetView showGridLines="0" topLeftCell="B1" zoomScale="85" zoomScaleNormal="85" zoomScaleSheetLayoutView="85" workbookViewId="0">
      <x:selection activeCell="F25" activeCellId="0" sqref="F25:F25"/>
    </x:sheetView>
  </x:sheetViews>
  <x:sheetFormatPr defaultColWidth="8.7109375" defaultRowHeight="14.19999999999999928946"/>
  <x:cols>
    <x:col min="1" max="1" width="10.5703125" customWidth="1"/>
    <x:col min="2" max="2" width="14" customWidth="1"/>
    <x:col min="3" max="3" width="12.28515625" customWidth="1"/>
    <x:col min="4" max="4" width="16.7109375" customWidth="1"/>
    <x:col min="5" max="5" width="19.140625" customWidth="1"/>
    <x:col min="6" max="6" width="23.7109375" customWidth="1"/>
    <x:col min="7" max="7" width="15.28515625" customWidth="1"/>
    <x:col min="8" max="8" width="14.42578125" customWidth="1"/>
    <x:col min="9" max="9" width="13" customWidth="1"/>
    <x:col min="10" max="10" width="14.85546875" customWidth="1"/>
    <x:col min="11" max="11" width="9" customWidth="1"/>
    <x:col min="12" max="12" width="16.28515625" customWidth="1"/>
    <x:col min="13" max="13" width="14.28515625" style="37" customWidth="1"/>
    <x:col min="14" max="15" width="23" customWidth="1"/>
    <x:col min="16" max="16" width="30.85546875" customWidth="1"/>
    <x:col min="17" max="17" width="21.85546875" customWidth="1"/>
    <x:col min="18" max="18" width="21.85546875" bestFit="1" customWidth="1"/>
  </x:cols>
  <x:sheetData>
    <x:row r="1" spans="1:18" ht="25.5" customHeight="1">
      <x:c r="A1" s="121" t="s">
        <x:v>233</x:v>
      </x:c>
      <x:c r="B1" s="121"/>
      <x:c r="C1" s="121"/>
      <x:c r="D1" s="121"/>
      <x:c r="E1" s="121"/>
      <x:c r="F1" s="121"/>
      <x:c r="G1" s="121"/>
      <x:c r="H1" s="121"/>
      <x:c r="I1" s="121"/>
      <x:c r="J1" s="121"/>
      <x:c r="K1" s="121"/>
      <x:c r="L1" s="121"/>
      <x:c r="N1" s="122" t="s">
        <x:v>59</x:v>
      </x:c>
      <x:c r="O1" s="122"/>
      <x:c r="P1" s="122"/>
      <x:c r="Q1" s="122"/>
      <x:c r="R1" s="77"/>
    </x:row>
    <x:row r="2" spans="1:18" ht="18" customHeight="1">
      <x:c r="A2" s="54" t="s">
        <x:v>11</x:v>
      </x:c>
      <x:c r="B2" s="55"/>
      <x:c r="C2" s="55"/>
      <x:c r="D2" s="55"/>
      <x:c r="E2" s="55"/>
      <x:c r="F2" s="55"/>
      <x:c r="G2" s="55"/>
      <x:c r="H2" s="55"/>
      <x:c r="I2" s="55"/>
      <x:c r="J2" s="55"/>
      <x:c r="K2" s="55"/>
      <x:c r="L2" s="56"/>
      <x:c r="N2" s="73" t="s">
        <x:v>102</x:v>
      </x:c>
      <x:c r="O2" s="73" t="s">
        <x:v>43</x:v>
      </x:c>
      <x:c r="P2" s="73" t="s">
        <x:v>217</x:v>
      </x:c>
      <x:c r="Q2" s="73" t="s">
        <x:v>101</x:v>
      </x:c>
      <x:c r="R2" s="74" t="s">
        <x:v>42</x:v>
      </x:c>
    </x:row>
    <x:row r="3" spans="1:18" ht="30" customHeight="1">
      <x:c r="A3" s="71" t="s">
        <x:v>32</x:v>
      </x:c>
      <x:c r="B3" s="71" t="s">
        <x:v>103</x:v>
      </x:c>
      <x:c r="C3" s="71" t="s">
        <x:v>106</x:v>
      </x:c>
      <x:c r="D3" s="71" t="s">
        <x:v>39</x:v>
      </x:c>
      <x:c r="E3" s="71" t="s">
        <x:v>100</x:v>
      </x:c>
      <x:c r="F3" s="71" t="s">
        <x:v>48</x:v>
      </x:c>
      <x:c r="G3" s="71" t="s">
        <x:v>45</x:v>
      </x:c>
      <x:c r="H3" s="71" t="s">
        <x:v>107</x:v>
      </x:c>
      <x:c r="J3" s="123" t="s">
        <x:v>221</x:v>
      </x:c>
      <x:c r="K3" s="123"/>
      <x:c r="L3" s="123"/>
      <x:c r="M3" s="52"/>
      <x:c r="N3" s="72">
        <x:f>A4/20*100</x:f>
        <x:v>0</x:v>
      </x:c>
      <x:c r="O3" s="70">
        <x:f>IF(N3=0,0,B4/(J4/20)*100)</x:f>
        <x:v>0</x:v>
      </x:c>
      <x:c r="P3" s="70">
        <x:f>IF(B4=0,0,D4/B4*100)</x:f>
        <x:v>0</x:v>
      </x:c>
      <x:c r="Q3" s="70">
        <x:f>H4</x:f>
        <x:v>0</x:v>
      </x:c>
      <x:c r="R3" s="70" t="str">
        <x:f>IF('1.학생현황'!$B$5="대학",60,IF('1.학생현황'!$B$5="","미입력",50))</x:f>
        <x:v>미입력</x:v>
      </x:c>
    </x:row>
    <x:row r="4" spans="1:17" ht="18" customHeight="1">
      <x:c r="A4" s="70">
        <x:f>COUNTA(B8:B22)</x:f>
        <x:v>0</x:v>
      </x:c>
      <x:c r="B4" s="70">
        <x:f>COUNTIF(E8:E22,"전임")</x:f>
        <x:v>0</x:v>
      </x:c>
      <x:c r="C4" s="70">
        <x:f>COUNTIF(E8:E22,"비전임")</x:f>
        <x:v>0</x:v>
      </x:c>
      <x:c r="D4" s="70">
        <x:f>E4+F4+G4</x:f>
        <x:v>0</x:v>
      </x:c>
      <x:c r="E4" s="70">
        <x:f>COUNTIFS(E8:E22,"전임",G8:G22,"소지")</x:f>
        <x:v>0</x:v>
      </x:c>
      <x:c r="F4" s="70">
        <x:f>COUNTIFS(E8:E22,"전임",L8:L22,"인정")</x:f>
        <x:v>0</x:v>
      </x:c>
      <x:c r="G4" s="70">
        <x:f>COUNTIFS(E8:E22,"전임",M8:M22,"인정")</x:f>
        <x:v>0</x:v>
      </x:c>
      <x:c r="H4" s="70">
        <x:f>SUMPRODUCT((C26:C30="소속")*(((E26:E30="자격 소지자")+(E26:E30="응급구조(학)과 졸업생"))&gt;0))+SUMPRODUCT((C26:C30="소속")*(E26:E30="채용공백유예")*(I26:I30&lt;&gt;"")*(I26:I30&lt;60))</x:f>
        <x:v>0</x:v>
      </x:c>
      <x:c r="I4" s="37"/>
      <x:c r="J4" s="124">
        <x:f>'1.학생현황'!B18</x:f>
        <x:v>0</x:v>
      </x:c>
      <x:c r="K4" s="124"/>
      <x:c r="L4" s="124"/>
      <x:c r="M4" s="53"/>
      <x:c r="N4" s="75" t="str">
        <x:f>IF(N3&gt;=J4/20,"충족","미충족")</x:f>
        <x:v>충족</x:v>
      </x:c>
      <x:c r="O4" s="76" t="str">
        <x:f>IF('1.학생현황'!$B$5="","대학유형 입력 필요",IF(O3&gt;=IF('1.학생현황'!$B$5="대학",60,50),"충족","미충족"))</x:f>
        <x:v>대학유형 입력 필요</x:v>
      </x:c>
      <x:c r="P4" s="76" t="str">
        <x:f>IF(P3&gt;=70,"충족","미충족")</x:f>
        <x:v>미충족</x:v>
      </x:c>
      <x:c r="Q4" s="76" t="str">
        <x:f>IF(Q3&gt;=1,"충족","미충족")</x:f>
        <x:v>미충족</x:v>
      </x:c>
    </x:row>
    <x:row r="6" spans="1:15" ht="18" customHeight="1">
      <x:c r="A6" s="125" t="s">
        <x:v>183</x:v>
      </x:c>
      <x:c r="B6" s="125"/>
      <x:c r="C6" s="125"/>
      <x:c r="D6" s="125"/>
      <x:c r="E6" s="125"/>
      <x:c r="F6" s="125"/>
      <x:c r="G6" s="125"/>
      <x:c r="H6" s="125"/>
      <x:c r="I6" s="125"/>
      <x:c r="J6" s="125"/>
      <x:c r="K6" s="125"/>
      <x:c r="L6" s="125"/>
      <x:c r="M6" s="125"/>
      <x:c r="N6" s="126" t="s">
        <x:v>58</x:v>
      </x:c>
      <x:c r="O6" s="126"/>
    </x:row>
    <x:row r="7" spans="1:15" ht="36" customHeight="1">
      <x:c r="A7" s="57" t="s">
        <x:v>267</x:v>
      </x:c>
      <x:c r="B7" s="57" t="s">
        <x:v>250</x:v>
      </x:c>
      <x:c r="C7" s="57" t="s">
        <x:v>7</x:v>
      </x:c>
      <x:c r="D7" s="57" t="s">
        <x:v>29</x:v>
      </x:c>
      <x:c r="E7" s="57" t="s">
        <x:v>131</x:v>
      </x:c>
      <x:c r="F7" s="57" t="s">
        <x:v>263</x:v>
      </x:c>
      <x:c r="G7" s="57" t="s">
        <x:v>192</x:v>
      </x:c>
      <x:c r="H7" s="57" t="s">
        <x:v>199</x:v>
      </x:c>
      <x:c r="I7" s="58" t="s">
        <x:v>5</x:v>
      </x:c>
      <x:c r="J7" s="127" t="s">
        <x:v>21</x:v>
      </x:c>
      <x:c r="K7" s="127"/>
      <x:c r="L7" s="78" t="s">
        <x:v>52</x:v>
      </x:c>
      <x:c r="M7" s="71" t="s">
        <x:v>171</x:v>
      </x:c>
      <x:c r="N7" s="126"/>
      <x:c r="O7" s="126"/>
    </x:row>
    <x:row r="8" spans="1:15" ht="18" customHeight="1">
      <x:c r="A8" s="8">
        <x:v>1</x:v>
      </x:c>
      <x:c r="B8" s="21"/>
      <x:c r="C8" s="38"/>
      <x:c r="D8" s="51"/>
      <x:c r="E8" s="38"/>
      <x:c r="F8" s="38"/>
      <x:c r="G8" s="38"/>
      <x:c r="H8" s="9"/>
      <x:c r="I8" s="39"/>
      <x:c r="J8" s="128"/>
      <x:c r="K8" s="128"/>
      <x:c r="L8" s="40" t="str">
        <x:f t="shared" ref="L8:L22" si="0">IF(AND(D8&lt;&gt;"",ISNUMBER(D8),D8&lt;=DATE(2026,1,31),E8="전임",G8="미소지",I8&lt;&gt;"",I8&gt;=3),"인정","-")</x:f>
        <x:v>-</x:v>
      </x:c>
      <x:c r="M8" s="40" t="str">
        <x:f>IF(AND(E8="전임",G8="유예"),"인정","-")</x:f>
        <x:v>-</x:v>
      </x:c>
      <x:c r="N8" s="129" t="str">
        <x:f>IF((OR(N4="미충족",O4="미충족",P4="미충족",Q4="미충족")),"인력 미충족","인력 충족")</x:f>
        <x:v>인력 미충족</x:v>
      </x:c>
      <x:c r="O8" s="129"/>
    </x:row>
    <x:row r="9" spans="1:13" ht="18" customHeight="1">
      <x:c r="A9" s="8">
        <x:v>2</x:v>
      </x:c>
      <x:c r="B9" s="21"/>
      <x:c r="C9" s="38"/>
      <x:c r="D9" s="51"/>
      <x:c r="E9" s="38"/>
      <x:c r="F9" s="38"/>
      <x:c r="G9" s="38"/>
      <x:c r="H9" s="21"/>
      <x:c r="I9" s="39"/>
      <x:c r="J9" s="128"/>
      <x:c r="K9" s="128"/>
      <x:c r="L9" s="40" t="str">
        <x:f t="shared" si="0"/>
        <x:v>-</x:v>
      </x:c>
      <x:c r="M9" s="40" t="str">
        <x:f>IF(AND(E9="전임",G9="유예"),"인정","-")</x:f>
        <x:v>-</x:v>
      </x:c>
    </x:row>
    <x:row r="10" spans="1:13" ht="18" customHeight="1">
      <x:c r="A10" s="8">
        <x:v>3</x:v>
      </x:c>
      <x:c r="B10" s="21"/>
      <x:c r="C10" s="38"/>
      <x:c r="D10" s="51"/>
      <x:c r="E10" s="38"/>
      <x:c r="F10" s="38"/>
      <x:c r="G10" s="38"/>
      <x:c r="H10" s="21"/>
      <x:c r="I10" s="39"/>
      <x:c r="J10" s="128"/>
      <x:c r="K10" s="128"/>
      <x:c r="L10" s="40" t="str">
        <x:f t="shared" si="0"/>
        <x:v>-</x:v>
      </x:c>
      <x:c r="M10" s="40" t="str">
        <x:f>IF(AND(E10="전임",G10="유예"),"인정","-")</x:f>
        <x:v>-</x:v>
      </x:c>
    </x:row>
    <x:row r="11" spans="1:13" ht="18" customHeight="1">
      <x:c r="A11" s="8">
        <x:v>4</x:v>
      </x:c>
      <x:c r="B11" s="21"/>
      <x:c r="C11" s="38"/>
      <x:c r="D11" s="51"/>
      <x:c r="E11" s="38"/>
      <x:c r="F11" s="41"/>
      <x:c r="G11" s="38"/>
      <x:c r="H11" s="9"/>
      <x:c r="I11" s="39"/>
      <x:c r="J11" s="128"/>
      <x:c r="K11" s="128"/>
      <x:c r="L11" s="40" t="str">
        <x:f t="shared" si="0"/>
        <x:v>-</x:v>
      </x:c>
      <x:c r="M11" s="40" t="str">
        <x:f>IF(AND(E11="전임",B11="유예"),"인정","-")</x:f>
        <x:v>-</x:v>
      </x:c>
    </x:row>
    <x:row r="12" spans="1:13" ht="18" customHeight="1">
      <x:c r="A12" s="8">
        <x:v>5</x:v>
      </x:c>
      <x:c r="B12" s="21"/>
      <x:c r="C12" s="38"/>
      <x:c r="D12" s="51"/>
      <x:c r="E12" s="38"/>
      <x:c r="F12" s="38"/>
      <x:c r="G12" s="38"/>
      <x:c r="H12" s="9"/>
      <x:c r="I12" s="39"/>
      <x:c r="J12" s="128"/>
      <x:c r="K12" s="128"/>
      <x:c r="L12" s="40" t="str">
        <x:f t="shared" si="0"/>
        <x:v>-</x:v>
      </x:c>
      <x:c r="M12" s="40" t="str">
        <x:f t="shared" ref="M12:M22" si="1">IF(AND(E12="전임",G12="유예"),"인정","-")</x:f>
        <x:v>-</x:v>
      </x:c>
    </x:row>
    <x:row r="13" spans="1:13" ht="18" customHeight="1">
      <x:c r="A13" s="8">
        <x:v>6</x:v>
      </x:c>
      <x:c r="B13" s="21"/>
      <x:c r="C13" s="38"/>
      <x:c r="D13" s="51"/>
      <x:c r="E13" s="38"/>
      <x:c r="F13" s="38"/>
      <x:c r="G13" s="38"/>
      <x:c r="H13" s="9"/>
      <x:c r="I13" s="39"/>
      <x:c r="J13" s="128"/>
      <x:c r="K13" s="128"/>
      <x:c r="L13" s="40" t="str">
        <x:f t="shared" si="0"/>
        <x:v>-</x:v>
      </x:c>
      <x:c r="M13" s="40" t="str">
        <x:f t="shared" si="1"/>
        <x:v>-</x:v>
      </x:c>
    </x:row>
    <x:row r="14" spans="1:13" ht="18" customHeight="1">
      <x:c r="A14" s="8">
        <x:v>7</x:v>
      </x:c>
      <x:c r="B14" s="21"/>
      <x:c r="C14" s="38"/>
      <x:c r="D14" s="51"/>
      <x:c r="E14" s="38"/>
      <x:c r="F14" s="38"/>
      <x:c r="G14" s="38"/>
      <x:c r="H14" s="9"/>
      <x:c r="I14" s="39"/>
      <x:c r="J14" s="128"/>
      <x:c r="K14" s="128"/>
      <x:c r="L14" s="40" t="str">
        <x:f t="shared" si="0"/>
        <x:v>-</x:v>
      </x:c>
      <x:c r="M14" s="40" t="str">
        <x:f t="shared" si="1"/>
        <x:v>-</x:v>
      </x:c>
    </x:row>
    <x:row r="15" spans="1:13" ht="18" customHeight="1">
      <x:c r="A15" s="8">
        <x:v>8</x:v>
      </x:c>
      <x:c r="B15" s="9"/>
      <x:c r="C15" s="38"/>
      <x:c r="D15" s="51"/>
      <x:c r="E15" s="38"/>
      <x:c r="F15" s="38"/>
      <x:c r="G15" s="38"/>
      <x:c r="H15" s="9"/>
      <x:c r="I15" s="39"/>
      <x:c r="J15" s="128"/>
      <x:c r="K15" s="128"/>
      <x:c r="L15" s="40" t="str">
        <x:f t="shared" si="0"/>
        <x:v>-</x:v>
      </x:c>
      <x:c r="M15" s="40" t="str">
        <x:f t="shared" si="1"/>
        <x:v>-</x:v>
      </x:c>
    </x:row>
    <x:row r="16" spans="1:13" ht="18" customHeight="1">
      <x:c r="A16" s="8">
        <x:v>9</x:v>
      </x:c>
      <x:c r="B16" s="9"/>
      <x:c r="C16" s="38"/>
      <x:c r="D16" s="51"/>
      <x:c r="E16" s="38"/>
      <x:c r="F16" s="38"/>
      <x:c r="G16" s="38"/>
      <x:c r="H16" s="9"/>
      <x:c r="I16" s="39"/>
      <x:c r="J16" s="128"/>
      <x:c r="K16" s="128"/>
      <x:c r="L16" s="40" t="str">
        <x:f t="shared" si="0"/>
        <x:v>-</x:v>
      </x:c>
      <x:c r="M16" s="40" t="str">
        <x:f t="shared" si="1"/>
        <x:v>-</x:v>
      </x:c>
    </x:row>
    <x:row r="17" spans="1:13" ht="18" customHeight="1">
      <x:c r="A17" s="8">
        <x:v>10</x:v>
      </x:c>
      <x:c r="B17" s="9"/>
      <x:c r="C17" s="38"/>
      <x:c r="D17" s="51"/>
      <x:c r="E17" s="38"/>
      <x:c r="F17" s="38"/>
      <x:c r="G17" s="38"/>
      <x:c r="H17" s="9"/>
      <x:c r="I17" s="39"/>
      <x:c r="J17" s="128"/>
      <x:c r="K17" s="128"/>
      <x:c r="L17" s="40" t="str">
        <x:f t="shared" si="0"/>
        <x:v>-</x:v>
      </x:c>
      <x:c r="M17" s="40" t="str">
        <x:f t="shared" si="1"/>
        <x:v>-</x:v>
      </x:c>
    </x:row>
    <x:row r="18" spans="1:13" ht="18" customHeight="1">
      <x:c r="A18" s="8">
        <x:v>11</x:v>
      </x:c>
      <x:c r="B18" s="9"/>
      <x:c r="C18" s="38"/>
      <x:c r="D18" s="51"/>
      <x:c r="E18" s="38"/>
      <x:c r="F18" s="38"/>
      <x:c r="G18" s="38"/>
      <x:c r="H18" s="9"/>
      <x:c r="I18" s="39"/>
      <x:c r="J18" s="128"/>
      <x:c r="K18" s="128"/>
      <x:c r="L18" s="40" t="str">
        <x:f t="shared" si="0"/>
        <x:v>-</x:v>
      </x:c>
      <x:c r="M18" s="40" t="str">
        <x:f t="shared" si="1"/>
        <x:v>-</x:v>
      </x:c>
    </x:row>
    <x:row r="19" spans="1:13" ht="18" customHeight="1">
      <x:c r="A19" s="8">
        <x:v>12</x:v>
      </x:c>
      <x:c r="B19" s="9"/>
      <x:c r="C19" s="38"/>
      <x:c r="D19" s="51"/>
      <x:c r="E19" s="38"/>
      <x:c r="F19" s="38"/>
      <x:c r="G19" s="38"/>
      <x:c r="H19" s="9"/>
      <x:c r="I19" s="39"/>
      <x:c r="J19" s="128"/>
      <x:c r="K19" s="128"/>
      <x:c r="L19" s="40" t="str">
        <x:f t="shared" si="0"/>
        <x:v>-</x:v>
      </x:c>
      <x:c r="M19" s="40" t="str">
        <x:f t="shared" si="1"/>
        <x:v>-</x:v>
      </x:c>
    </x:row>
    <x:row r="20" spans="1:13" ht="18" customHeight="1">
      <x:c r="A20" s="8">
        <x:v>13</x:v>
      </x:c>
      <x:c r="B20" s="9"/>
      <x:c r="C20" s="38"/>
      <x:c r="D20" s="51"/>
      <x:c r="E20" s="38"/>
      <x:c r="F20" s="38"/>
      <x:c r="G20" s="38"/>
      <x:c r="H20" s="9"/>
      <x:c r="I20" s="39"/>
      <x:c r="J20" s="128"/>
      <x:c r="K20" s="128"/>
      <x:c r="L20" s="40" t="str">
        <x:f t="shared" si="0"/>
        <x:v>-</x:v>
      </x:c>
      <x:c r="M20" s="40" t="str">
        <x:f t="shared" si="1"/>
        <x:v>-</x:v>
      </x:c>
    </x:row>
    <x:row r="21" spans="1:13" ht="18" customHeight="1">
      <x:c r="A21" s="8">
        <x:v>14</x:v>
      </x:c>
      <x:c r="B21" s="9"/>
      <x:c r="C21" s="38"/>
      <x:c r="D21" s="51"/>
      <x:c r="E21" s="38"/>
      <x:c r="F21" s="38"/>
      <x:c r="G21" s="38"/>
      <x:c r="H21" s="9"/>
      <x:c r="I21" s="39"/>
      <x:c r="J21" s="128"/>
      <x:c r="K21" s="128"/>
      <x:c r="L21" s="40" t="str">
        <x:f t="shared" si="0"/>
        <x:v>-</x:v>
      </x:c>
      <x:c r="M21" s="40" t="str">
        <x:f t="shared" si="1"/>
        <x:v>-</x:v>
      </x:c>
    </x:row>
    <x:row r="22" spans="1:13" ht="18" customHeight="1">
      <x:c r="A22" s="8">
        <x:v>15</x:v>
      </x:c>
      <x:c r="B22" s="9"/>
      <x:c r="C22" s="38"/>
      <x:c r="D22" s="51"/>
      <x:c r="E22" s="38"/>
      <x:c r="F22" s="38"/>
      <x:c r="G22" s="38"/>
      <x:c r="H22" s="9"/>
      <x:c r="I22" s="39"/>
      <x:c r="J22" s="128"/>
      <x:c r="K22" s="128"/>
      <x:c r="L22" s="40" t="str">
        <x:f t="shared" si="0"/>
        <x:v>-</x:v>
      </x:c>
      <x:c r="M22" s="40" t="str">
        <x:f t="shared" si="1"/>
        <x:v>-</x:v>
      </x:c>
    </x:row>
    <x:row r="24" spans="1:12" ht="18" customHeight="1">
      <x:c r="A24" s="125" t="s">
        <x:v>130</x:v>
      </x:c>
      <x:c r="B24" s="125"/>
      <x:c r="C24" s="125"/>
      <x:c r="D24" s="125"/>
      <x:c r="E24" s="125"/>
      <x:c r="F24" s="125"/>
      <x:c r="G24" s="125"/>
      <x:c r="H24" s="125"/>
      <x:c r="I24" s="125"/>
      <x:c r="J24" s="125"/>
      <x:c r="K24" s="125"/>
      <x:c r="L24" s="125"/>
    </x:row>
    <x:row r="25" spans="1:12" ht="35.25" customHeight="1">
      <x:c r="A25" s="59" t="s">
        <x:v>267</x:v>
      </x:c>
      <x:c r="B25" s="59" t="s">
        <x:v>250</x:v>
      </x:c>
      <x:c r="C25" s="60" t="s">
        <x:v>0</x:v>
      </x:c>
      <x:c r="D25" s="59" t="s">
        <x:v>29</x:v>
      </x:c>
      <x:c r="E25" s="59" t="s">
        <x:v>204</x:v>
      </x:c>
      <x:c r="F25" s="59" t="s">
        <x:v>204</x:v>
      </x:c>
      <x:c r="G25" s="59" t="s">
        <x:v>23</x:v>
      </x:c>
      <x:c r="H25" s="59" t="s">
        <x:v>22</x:v>
      </x:c>
      <x:c r="I25" s="59" t="s">
        <x:v>203</x:v>
      </x:c>
      <x:c r="J25" s="61"/>
      <x:c r="K25" s="61"/>
      <x:c r="L25" s="61"/>
    </x:row>
    <x:row r="26" spans="1:12" ht="18" customHeight="1">
      <x:c r="A26" s="62">
        <x:v>1</x:v>
      </x:c>
      <x:c r="B26" s="63"/>
      <x:c r="C26" s="64"/>
      <x:c r="D26" s="65"/>
      <x:c r="E26" s="63"/>
      <x:c r="F26" s="63"/>
      <x:c r="G26" s="65"/>
      <x:c r="H26" s="66"/>
      <x:c r="I26" s="67"/>
      <x:c r="J26" s="68"/>
      <x:c r="K26" s="68"/>
      <x:c r="L26" s="68"/>
    </x:row>
    <x:row r="27" spans="1:12" ht="18" customHeight="1">
      <x:c r="A27" s="62">
        <x:v>2</x:v>
      </x:c>
      <x:c r="B27" s="63"/>
      <x:c r="C27" s="64"/>
      <x:c r="D27" s="65"/>
      <x:c r="E27" s="63"/>
      <x:c r="F27" s="63"/>
      <x:c r="G27" s="65"/>
      <x:c r="H27" s="66"/>
      <x:c r="I27" s="67"/>
      <x:c r="J27" s="68"/>
      <x:c r="K27" s="68"/>
      <x:c r="L27" s="68"/>
    </x:row>
    <x:row r="28" spans="1:12" ht="18" customHeight="1">
      <x:c r="A28" s="62">
        <x:v>3</x:v>
      </x:c>
      <x:c r="B28" s="63"/>
      <x:c r="C28" s="64"/>
      <x:c r="D28" s="65"/>
      <x:c r="E28" s="63"/>
      <x:c r="F28" s="63"/>
      <x:c r="G28" s="65"/>
      <x:c r="H28" s="66"/>
      <x:c r="I28" s="67"/>
      <x:c r="J28" s="68"/>
      <x:c r="K28" s="68"/>
      <x:c r="L28" s="68"/>
    </x:row>
    <x:row r="29" spans="1:12" ht="18" customHeight="1">
      <x:c r="A29" s="62">
        <x:v>4</x:v>
      </x:c>
      <x:c r="B29" s="69"/>
      <x:c r="C29" s="64"/>
      <x:c r="D29" s="65"/>
      <x:c r="E29" s="63"/>
      <x:c r="F29" s="63"/>
      <x:c r="G29" s="65"/>
      <x:c r="H29" s="66"/>
      <x:c r="I29" s="67" t="str">
        <x:f>IF(AND(G29&lt;&gt;"",H29&lt;&gt;""),H29-G29,"")</x:f>
        <x:v/>
      </x:c>
      <x:c r="J29" s="68"/>
      <x:c r="K29" s="68"/>
      <x:c r="L29" s="68"/>
    </x:row>
    <x:row r="30" spans="1:12" ht="18" customHeight="1">
      <x:c r="A30" s="62">
        <x:v>5</x:v>
      </x:c>
      <x:c r="B30" s="69"/>
      <x:c r="C30" s="64"/>
      <x:c r="D30" s="65"/>
      <x:c r="E30" s="63"/>
      <x:c r="F30" s="63"/>
      <x:c r="G30" s="65"/>
      <x:c r="H30" s="66"/>
      <x:c r="I30" s="67" t="str">
        <x:f>IF(AND(G30&lt;&gt;"",H30&lt;&gt;""),H30-G30,"")</x:f>
        <x:v/>
      </x:c>
      <x:c r="J30" s="68"/>
      <x:c r="K30" s="68"/>
      <x:c r="L30" s="68"/>
    </x:row>
  </x:sheetData>
  <x:mergeCells count="24">
    <x:mergeCell ref="A1:L1"/>
    <x:mergeCell ref="N1:Q1"/>
    <x:mergeCell ref="J3:L3"/>
    <x:mergeCell ref="J4:L4"/>
    <x:mergeCell ref="A6:M6"/>
    <x:mergeCell ref="N6:O7"/>
    <x:mergeCell ref="J7:K7"/>
    <x:mergeCell ref="J8:K8"/>
    <x:mergeCell ref="N8:O8"/>
    <x:mergeCell ref="J9:K9"/>
    <x:mergeCell ref="J10:K10"/>
    <x:mergeCell ref="J11:K11"/>
    <x:mergeCell ref="J12:K12"/>
    <x:mergeCell ref="J13:K13"/>
    <x:mergeCell ref="J14:K14"/>
    <x:mergeCell ref="J15:K15"/>
    <x:mergeCell ref="J16:K16"/>
    <x:mergeCell ref="J17:K17"/>
    <x:mergeCell ref="J18:K18"/>
    <x:mergeCell ref="J19:K19"/>
    <x:mergeCell ref="J20:K20"/>
    <x:mergeCell ref="J21:K21"/>
    <x:mergeCell ref="J22:K22"/>
    <x:mergeCell ref="A24:L24"/>
  </x:mergeCells>
  <x:dataValidations count="7">
    <x:dataValidation type="list" showErrorMessage="1" error="목록 내 입력값만 선택하세요(그 외 텍스트 입력 불가)." sqref="C8:C22">
      <x:formula1>"소속,비소속"</x:formula1>
    </x:dataValidation>
    <x:dataValidation type="list" showErrorMessage="1" error="목록 내 입력값만 선택하세요(그 외 텍스트 입력 불가)." sqref="E8:E22">
      <x:formula1>"전임,비전임"</x:formula1>
    </x:dataValidation>
    <x:dataValidation type="list" showErrorMessage="1" error="목록 내 입력값만 선택하세요(그 외 텍스트 입력 불가)." sqref="G8:G22">
      <x:formula1>"소지,미소지,유예"</x:formula1>
    </x:dataValidation>
    <x:dataValidation type="list" sqref="C26:C30">
      <x:formula1>"소속,비소속"</x:formula1>
    </x:dataValidation>
    <x:dataValidation type="list" allowBlank="1" showInputMessage="1" showErrorMessage="1" sqref="E26:E30">
      <x:formula1>"응급구조(학)과 졸업생,자격 소지자,채용공백유예"</x:formula1>
    </x:dataValidation>
    <x:dataValidation type="list" allowBlank="1" showInputMessage="1" showErrorMessage="1" error="목록 내 입력값만 선택하세요(그 외 텍스트 입력 불가)." sqref="F26:F30">
      <x:formula1>"1급 응급구조사,해당없음"</x:formula1>
    </x:dataValidation>
    <x:dataValidation type="list" operator="equal" allowBlank="1" showInputMessage="1" showErrorMessage="1" error="목록 내 입력값만 선택하세요(그 외 텍스트 입력 불가)." sqref="H8:H22">
      <x:formula1>"의사,1급 응급구조사,해당없음"</x:formula1>
    </x:dataValidation>
  </x:dataValidations>
  <x:pageMargins left="0.75" right="0.75" top="1" bottom="1" header="0.51166665554046630859" footer="0.51166665554046630859"/>
  <x:pageSetup paperSize="1" scale="100" firstPageNumber="1" fitToWidth="1" fitToHeight="1" orientation="landscape" usePrinterDefaults="1" blackAndWhite="0" draft="0" useFirstPageNumber="0" horizontalDpi="300" verticalDpi="300" copies="1"/>
  <x:headerFooter differentOddEven="0" differentFirst="0" scaleWithDoc="1" alignWithMargins="1"/>
  <x:legacyDrawing r:id="rId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tabColor rgb="ffffc000"/>
  </x:sheetPr>
  <x:dimension ref="A1:M19"/>
  <x:sheetViews>
    <x:sheetView showGridLines="0" topLeftCell="A1" zoomScale="85" zoomScaleNormal="85" zoomScaleSheetLayoutView="85" workbookViewId="0">
      <x:selection activeCell="O2" activeCellId="0" sqref="O2:O2"/>
    </x:sheetView>
  </x:sheetViews>
  <x:sheetFormatPr defaultColWidth="8.7109375" defaultRowHeight="14.19999999999999928946"/>
  <x:cols>
    <x:col min="1" max="1" width="19.140625" customWidth="1"/>
    <x:col min="2" max="2" width="12.5703125" customWidth="1"/>
    <x:col min="3" max="3" width="13.140625" customWidth="1"/>
    <x:col min="4" max="4" width="18" customWidth="1"/>
    <x:col min="5" max="5" width="16" customWidth="1"/>
    <x:col min="6" max="6" width="22" customWidth="1"/>
    <x:col min="7" max="7" width="11.140625" customWidth="1"/>
    <x:col min="8" max="8" width="16" customWidth="1"/>
    <x:col min="9" max="9" width="22" customWidth="1"/>
    <x:col min="10" max="11" width="13" customWidth="1"/>
    <x:col min="12" max="12" width="26.3984375" customWidth="1"/>
    <x:col min="13" max="13" width="14.5703125" customWidth="1"/>
  </x:cols>
  <x:sheetData>
    <x:row r="1" spans="1:13" ht="21" customHeight="1">
      <x:c r="A1" s="108" t="s">
        <x:v>235</x:v>
      </x:c>
      <x:c r="B1" s="108"/>
      <x:c r="C1" s="108"/>
      <x:c r="D1" s="108"/>
      <x:c r="E1" s="108"/>
      <x:c r="F1" s="108"/>
      <x:c r="G1" s="108"/>
      <x:c r="I1" s="116" t="s">
        <x:v>227</x:v>
      </x:c>
      <x:c r="J1" s="116"/>
      <x:c r="K1" s="116"/>
      <x:c r="L1" s="116"/>
      <x:c r="M1" s="116"/>
    </x:row>
    <x:row r="2" spans="1:13" ht="27.75" customHeight="1">
      <x:c r="A2" s="114" t="s">
        <x:v>167</x:v>
      </x:c>
      <x:c r="B2" s="130"/>
      <x:c r="C2" s="130"/>
      <x:c r="D2" s="130"/>
      <x:c r="E2" s="130"/>
      <x:c r="F2" s="130"/>
      <x:c r="G2" s="130"/>
      <x:c r="I2" s="87" t="s">
        <x:v>251</x:v>
      </x:c>
      <x:c r="J2" s="88" t="s">
        <x:v>195</x:v>
      </x:c>
      <x:c r="K2" s="88" t="s">
        <x:v>180</x:v>
      </x:c>
      <x:c r="L2" s="88" t="s">
        <x:v>218</x:v>
      </x:c>
      <x:c r="M2" s="88" t="s">
        <x:v>182</x:v>
      </x:c>
    </x:row>
    <x:row r="3" spans="1:13" ht="27.75" customHeight="1">
      <x:c r="A3" s="6" t="s">
        <x:v>251</x:v>
      </x:c>
      <x:c r="B3" s="6" t="s">
        <x:v>258</x:v>
      </x:c>
      <x:c r="C3" s="6" t="s">
        <x:v>179</x:v>
      </x:c>
      <x:c r="D3" s="6" t="s">
        <x:v>252</x:v>
      </x:c>
      <x:c r="E3" s="6" t="s">
        <x:v>220</x:v>
      </x:c>
      <x:c r="I3" s="83" t="s">
        <x:v>87</x:v>
      </x:c>
      <x:c r="J3" s="83">
        <x:f>$K$7</x:f>
        <x:v>0</x:v>
      </x:c>
      <x:c r="K3" s="83">
        <x:f>C4</x:f>
        <x:v>0</x:v>
      </x:c>
      <x:c r="L3" s="83">
        <x:f>(1*J3)+16.5</x:f>
        <x:v>16.5</x:v>
      </x:c>
      <x:c r="M3" s="83" t="str">
        <x:f>IF(AND(B4&gt;=1,K3&gt;=L3),"충족",IF(AND(E4="Y",'1.학생현황'!$B$10&lt;&gt;"해당없음"),"충족(확보예정)","미충족"))</x:f>
        <x:v>미충족</x:v>
      </x:c>
    </x:row>
    <x:row r="4" spans="1:13" ht="18" customHeight="1">
      <x:c r="A4" s="25" t="s">
        <x:v>87</x:v>
      </x:c>
      <x:c r="B4" s="9"/>
      <x:c r="C4" s="9"/>
      <x:c r="D4" s="23"/>
      <x:c r="E4" s="9"/>
      <x:c r="I4" s="83" t="s">
        <x:v>89</x:v>
      </x:c>
      <x:c r="J4" s="83">
        <x:f>$K$7</x:f>
        <x:v>0</x:v>
      </x:c>
      <x:c r="K4" s="83">
        <x:f>C5</x:f>
        <x:v>0</x:v>
      </x:c>
      <x:c r="L4" s="83">
        <x:f>(1*J4)+16.5</x:f>
        <x:v>16.5</x:v>
      </x:c>
      <x:c r="M4" s="83" t="str">
        <x:f>IF(AND(B5&gt;=1,K4&gt;=L4),"충족",IF(AND(E5="Y",'1.학생현황'!$B$10&lt;&gt;"해당없음"),"충족(확보예정)","미충족"))</x:f>
        <x:v>미충족</x:v>
      </x:c>
    </x:row>
    <x:row r="5" spans="1:13" ht="18" customHeight="1">
      <x:c r="A5" s="25" t="s">
        <x:v>89</x:v>
      </x:c>
      <x:c r="B5" s="9"/>
      <x:c r="C5" s="9"/>
      <x:c r="D5" s="23"/>
      <x:c r="E5" s="9"/>
      <x:c r="I5" s="83" t="s">
        <x:v>88</x:v>
      </x:c>
      <x:c r="J5" s="83">
        <x:f>$K$7</x:f>
        <x:v>0</x:v>
      </x:c>
      <x:c r="K5" s="83">
        <x:f>C6</x:f>
        <x:v>0</x:v>
      </x:c>
      <x:c r="L5" s="83">
        <x:f>(1*J5)+16.5</x:f>
        <x:v>16.5</x:v>
      </x:c>
      <x:c r="M5" s="83" t="str">
        <x:f>IF(AND(B6&gt;=1,K5&gt;=L5),"충족",IF(AND(E6="Y",'1.학생현황'!$B$10&lt;&gt;"해당없음"),"충족(확보예정)","미충족"))</x:f>
        <x:v>미충족</x:v>
      </x:c>
    </x:row>
    <x:row r="6" spans="1:13" ht="18" customHeight="1">
      <x:c r="A6" s="25" t="s">
        <x:v>88</x:v>
      </x:c>
      <x:c r="B6" s="9"/>
      <x:c r="C6" s="9"/>
      <x:c r="D6" s="23"/>
      <x:c r="E6" s="9"/>
      <x:c r="I6" s="83" t="s">
        <x:v>90</x:v>
      </x:c>
      <x:c r="J6" s="83">
        <x:f>$K$7</x:f>
        <x:v>0</x:v>
      </x:c>
      <x:c r="K6" s="83">
        <x:f>C7</x:f>
        <x:v>0</x:v>
      </x:c>
      <x:c r="L6" s="83">
        <x:f>(1*J6)+16.5</x:f>
        <x:v>16.5</x:v>
      </x:c>
      <x:c r="M6" s="83" t="str">
        <x:f>IF(COUNTA('1.학생현황'!B14,'1.학생현황'!B15,'1.학생현황'!C16)=0,"미충족",IF('1.학생현황'!B17="","충족(3년제)",IF(B7="","미충족",IF(AND(B7&gt;=1,K6&gt;=L6),"충족",IF(E7="Y","충족(확보예정)","미충족")))))</x:f>
        <x:v>미충족</x:v>
      </x:c>
    </x:row>
    <x:row r="7" spans="1:12" ht="18" customHeight="1">
      <x:c r="A7" s="25" t="s">
        <x:v>90</x:v>
      </x:c>
      <x:c r="B7" s="9"/>
      <x:c r="C7" s="9"/>
      <x:c r="D7" s="23"/>
      <x:c r="E7" s="9"/>
      <x:c r="I7" s="131" t="s">
        <x:v>6</x:v>
      </x:c>
      <x:c r="J7" s="131"/>
      <x:c r="K7" s="86">
        <x:f>IF(SUMPRODUCT(('1.학생현황'!$B$14:$B$17&gt;0)*('1.학생현황'!$C$14:$C$17&lt;=0))=0,MAX('1.학생현황'!$C$14:$C$17),MAX('1.학생현황'!$B$14:$B$17))</x:f>
        <x:v>0</x:v>
      </x:c>
      <x:c r="L7" s="42" t="s">
        <x:v>268</x:v>
      </x:c>
    </x:row>
    <x:row r="9" spans="1:13" ht="18" customHeight="1">
      <x:c r="A9" s="132" t="s">
        <x:v>79</x:v>
      </x:c>
      <x:c r="B9" s="132"/>
      <x:c r="C9" s="132"/>
      <x:c r="D9" s="132"/>
      <x:c r="E9" s="132"/>
      <x:c r="F9" s="132"/>
      <x:c r="G9" s="132"/>
      <x:c r="H9" s="132"/>
      <x:c r="I9" s="83" t="s">
        <x:v>93</x:v>
      </x:c>
      <x:c r="J9" s="83">
        <x:f>$K$7</x:f>
        <x:v>0</x:v>
      </x:c>
      <x:c r="K9" s="83">
        <x:f>C11</x:f>
        <x:v>0</x:v>
      </x:c>
      <x:c r="L9" s="83">
        <x:f>(1*J9)+16.5</x:f>
        <x:v>16.5</x:v>
      </x:c>
      <x:c r="M9" s="83" t="str">
        <x:f>IF(AND(B11&gt;=1,K9&gt;=L9),"충족",IF(AND(H11="Y",'1.학생현황'!$B$10&lt;&gt;"해당없음"),"충족(확보예정)","미충족"))</x:f>
        <x:v>미충족</x:v>
      </x:c>
    </x:row>
    <x:row r="10" spans="1:13" ht="27.75" customHeight="1">
      <x:c r="A10" s="6" t="s">
        <x:v>251</x:v>
      </x:c>
      <x:c r="B10" s="6" t="s">
        <x:v>258</x:v>
      </x:c>
      <x:c r="C10" s="6" t="s">
        <x:v>179</x:v>
      </x:c>
      <x:c r="D10" s="6" t="s">
        <x:v>252</x:v>
      </x:c>
      <x:c r="E10" s="6" t="s">
        <x:v>77</x:v>
      </x:c>
      <x:c r="F10" s="7" t="s">
        <x:v>212</x:v>
      </x:c>
      <x:c r="G10" s="6" t="s">
        <x:v>81</x:v>
      </x:c>
      <x:c r="H10" s="6" t="s">
        <x:v>220</x:v>
      </x:c>
      <x:c r="I10" s="83" t="s">
        <x:v>232</x:v>
      </x:c>
      <x:c r="J10" s="83">
        <x:f>$K$7</x:f>
        <x:v>0</x:v>
      </x:c>
      <x:c r="K10" s="83">
        <x:f>C12</x:f>
        <x:v>0</x:v>
      </x:c>
      <x:c r="L10" s="83">
        <x:f>(1*J10)+16.5</x:f>
        <x:v>16.5</x:v>
      </x:c>
      <x:c r="M10" s="83" t="str">
        <x:f>IF(AND(B12&gt;=1,K10&gt;=L10),"충족",IF(AND(H12="Y",'1.학생현황'!$B$10&lt;&gt;"해당없음"),"충족(확보예정)","미충족"))</x:f>
        <x:v>미충족</x:v>
      </x:c>
    </x:row>
    <x:row r="11" spans="1:13" ht="18" customHeight="1">
      <x:c r="A11" s="25" t="s">
        <x:v>93</x:v>
      </x:c>
      <x:c r="B11" s="9"/>
      <x:c r="C11" s="9"/>
      <x:c r="D11" s="23"/>
      <x:c r="E11" s="18"/>
      <x:c r="F11" s="23"/>
      <x:c r="G11" s="18"/>
      <x:c r="H11" s="9"/>
      <x:c r="I11" s="84" t="s">
        <x:v>76</x:v>
      </x:c>
      <x:c r="J11" s="83">
        <x:f>$K$7</x:f>
        <x:v>0</x:v>
      </x:c>
      <x:c r="K11" s="83">
        <x:f>C13</x:f>
        <x:v>0</x:v>
      </x:c>
      <x:c r="L11" s="83">
        <x:f>(1*J11)+16.5</x:f>
        <x:v>16.5</x:v>
      </x:c>
      <x:c r="M11" s="83" t="str">
        <x:f>IF(AND(B13&gt;=1,K11&gt;=L11),"충족",IF(AND(H13="Y",'1.학생현황'!$B$10&lt;&gt;"해당없음"),"충족(확보예정)","미충족"))</x:f>
        <x:v>미충족</x:v>
      </x:c>
    </x:row>
    <x:row r="12" spans="1:13" ht="18" customHeight="1">
      <x:c r="A12" s="25" t="s">
        <x:v>232</x:v>
      </x:c>
      <x:c r="B12" s="9"/>
      <x:c r="C12" s="9"/>
      <x:c r="D12" s="23"/>
      <x:c r="E12" s="18"/>
      <x:c r="F12" s="23"/>
      <x:c r="G12" s="18"/>
      <x:c r="H12" s="9"/>
      <x:c r="I12" s="83" t="s">
        <x:v>234</x:v>
      </x:c>
      <x:c r="J12" s="83">
        <x:f>$K$7</x:f>
        <x:v>0</x:v>
      </x:c>
      <x:c r="K12" s="83">
        <x:f>C14</x:f>
        <x:v>0</x:v>
      </x:c>
      <x:c r="L12" s="83">
        <x:f>(1*J12)+16.5</x:f>
        <x:v>16.5</x:v>
      </x:c>
      <x:c r="M12" s="83" t="str">
        <x:f>IF(AND(B14&gt;=1,K12&gt;=L12),"충족",IF(AND(H14="Y",'1.학생현황'!$B$10&lt;&gt;"해당없음"),"충족(확보예정)","미충족"))</x:f>
        <x:v>미충족</x:v>
      </x:c>
    </x:row>
    <x:row r="13" spans="1:8" ht="18" customHeight="1">
      <x:c r="A13" s="17" t="s">
        <x:v>76</x:v>
      </x:c>
      <x:c r="B13" s="9"/>
      <x:c r="C13" s="9"/>
      <x:c r="D13" s="23"/>
      <x:c r="E13" s="18"/>
      <x:c r="F13" s="23"/>
      <x:c r="G13" s="18"/>
      <x:c r="H13" s="9"/>
    </x:row>
    <x:row r="14" spans="1:13" ht="18" customHeight="1">
      <x:c r="A14" s="25" t="s">
        <x:v>234</x:v>
      </x:c>
      <x:c r="B14" s="9"/>
      <x:c r="C14" s="9"/>
      <x:c r="D14" s="23"/>
      <x:c r="E14" s="18"/>
      <x:c r="F14" s="23"/>
      <x:c r="G14" s="18"/>
      <x:c r="H14" s="9"/>
      <x:c r="I14" s="131" t="s">
        <x:v>47</x:v>
      </x:c>
      <x:c r="J14" s="131"/>
      <x:c r="K14" s="131"/>
      <x:c r="L14" s="131"/>
      <x:c r="M14" s="131"/>
    </x:row>
    <x:row r="15" spans="9:13" ht="16.5" customHeight="1">
      <x:c r="I15" s="133" t="s">
        <x:v>18</x:v>
      </x:c>
      <x:c r="J15" s="133"/>
      <x:c r="K15" s="133"/>
      <x:c r="L15" s="133"/>
      <x:c r="M15" s="70" t="str">
        <x:f>IF(COUNTIF(M3:M6,"미충족")=0,"충족","미충족")</x:f>
        <x:v>미충족</x:v>
      </x:c>
    </x:row>
    <x:row r="16" spans="1:13" ht="18" customHeight="1">
      <x:c r="A16" s="125" t="s">
        <x:v>78</x:v>
      </x:c>
      <x:c r="B16" s="125"/>
      <x:c r="C16" s="125"/>
      <x:c r="D16" s="43"/>
      <x:c r="E16" s="44"/>
      <x:c r="F16" s="44"/>
      <x:c r="G16" s="44"/>
      <x:c r="I16" s="133" t="s">
        <x:v>15</x:v>
      </x:c>
      <x:c r="J16" s="133"/>
      <x:c r="K16" s="133"/>
      <x:c r="L16" s="133"/>
      <x:c r="M16" s="70" t="str">
        <x:f>IF(COUNTIF(M9:M12,"미충족")=0,"충족","미충족")</x:f>
        <x:v>미충족</x:v>
      </x:c>
    </x:row>
    <x:row r="17" spans="1:13" ht="18" customHeight="1">
      <x:c r="A17" s="45" t="s">
        <x:v>205</x:v>
      </x:c>
      <x:c r="B17" s="45" t="s">
        <x:v>207</x:v>
      </x:c>
      <x:c r="C17" s="45" t="s">
        <x:v>198</x:v>
      </x:c>
      <x:c r="I17" s="133" t="s">
        <x:v>51</x:v>
      </x:c>
      <x:c r="J17" s="133"/>
      <x:c r="K17" s="133"/>
      <x:c r="L17" s="133"/>
      <x:c r="M17" s="70" t="str">
        <x:f>IF(C18&gt;=1,"충족","미충족")</x:f>
        <x:v>미충족</x:v>
      </x:c>
    </x:row>
    <x:row r="18" spans="1:13" ht="18" customHeight="1">
      <x:c r="A18" s="12">
        <x:f>SUM(B4:B7)</x:f>
        <x:v>0</x:v>
      </x:c>
      <x:c r="B18" s="12">
        <x:f>SUM(B11:B14)</x:f>
        <x:v>0</x:v>
      </x:c>
      <x:c r="C18" s="12">
        <x:f>IF('1.학생현황'!$B$10&lt;&gt;"해당없음",SUMPRODUCT((B11:B14&gt;=1)*(G11:G14="Y")),COUNTIF(G11:G14,"Y"))</x:f>
        <x:v>0</x:v>
      </x:c>
      <x:c r="I18" s="133" t="s">
        <x:v>27</x:v>
      </x:c>
      <x:c r="J18" s="133"/>
      <x:c r="K18" s="133"/>
      <x:c r="L18" s="133"/>
      <x:c r="M18" s="70" t="str">
        <x:f>IF(COUNTIF(M3:M12,"미충족")=0,"충족","미충족")</x:f>
        <x:v>미충족</x:v>
      </x:c>
    </x:row>
    <x:row r="19" spans="9:13" ht="15" customHeight="1">
      <x:c r="I19" s="131" t="s">
        <x:v>80</x:v>
      </x:c>
      <x:c r="J19" s="131"/>
      <x:c r="K19" s="131"/>
      <x:c r="L19" s="131"/>
      <x:c r="M19" s="85" t="str">
        <x:f>IF(COUNTIF(M15:M18,"미충족")=0,"시설 충족","시설 미충족")</x:f>
        <x:v>시설 미충족</x:v>
      </x:c>
    </x:row>
  </x:sheetData>
  <x:mergeCells count="12">
    <x:mergeCell ref="A1:G1"/>
    <x:mergeCell ref="I1:M1"/>
    <x:mergeCell ref="A2:G2"/>
    <x:mergeCell ref="I7:J7"/>
    <x:mergeCell ref="A9:H9"/>
    <x:mergeCell ref="I14:M14"/>
    <x:mergeCell ref="I15:L15"/>
    <x:mergeCell ref="A16:C16"/>
    <x:mergeCell ref="I16:L16"/>
    <x:mergeCell ref="I17:L17"/>
    <x:mergeCell ref="I18:L18"/>
    <x:mergeCell ref="I19:L19"/>
  </x:mergeCells>
  <x:dataValidations count="3">
    <x:dataValidation type="list" allowBlank="1" sqref="E4:E7 H11:H14">
      <x:formula1>"Y,N"</x:formula1>
    </x:dataValidation>
    <x:dataValidation type="list" showErrorMessage="1" errorTitle="실습실 공동활용 여부 확인" error="전용실습실은 1개 이상 필수이며,_x000a_공동활용 실습실은 전용실습실에 해당하지 않습니다." sqref="G11:G14">
      <x:formula1>"Y,N"</x:formula1>
    </x:dataValidation>
    <x:dataValidation type="list" sqref="E11:E14">
      <x:formula1>"Y,N"</x:formula1>
    </x:dataValidation>
  </x:dataValidations>
  <x:pageMargins left="0.75" right="0.75" top="1" bottom="1" header="0.51166665554046630859" footer="0.51166665554046630859"/>
  <x:pageSetup paperSize="1" scale="100" firstPageNumber="1" fitToWidth="1" fitToHeight="1" orientation="landscape" usePrinterDefaults="1" blackAndWhite="0" draft="0" useFirstPageNumber="0" horizontalDpi="300" verticalDpi="300" copies="1"/>
  <x:headerFooter differentOddEven="0" differentFirst="0" scaleWithDoc="1" alignWithMargin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>
    <x:tabColor rgb="ffff0000"/>
  </x:sheetPr>
  <x:dimension ref="A1:R61"/>
  <x:sheetViews>
    <x:sheetView showGridLines="0" topLeftCell="A1" zoomScale="85" zoomScaleNormal="85" zoomScaleSheetLayoutView="85" workbookViewId="0">
      <x:selection activeCell="N18" activeCellId="0" sqref="N18:N18"/>
    </x:sheetView>
  </x:sheetViews>
  <x:sheetFormatPr defaultColWidth="8.7109375" defaultRowHeight="14.19999999999999928946"/>
  <x:cols>
    <x:col min="1" max="1" width="36" customWidth="1"/>
    <x:col min="2" max="2" width="16" customWidth="1"/>
    <x:col min="3" max="3" width="12" customWidth="1"/>
    <x:col min="4" max="4" width="34" customWidth="1"/>
    <x:col min="5" max="5" width="5.140625" customWidth="1"/>
    <x:col min="6" max="6" width="13.28515625" customWidth="1"/>
    <x:col min="7" max="8" width="19.85546875" customWidth="1"/>
    <x:col min="9" max="9" width="10" customWidth="1"/>
    <x:col min="10" max="10" width="16" customWidth="1"/>
    <x:col min="11" max="11" width="12" customWidth="1"/>
    <x:col min="14" max="14" width="22" customWidth="1"/>
    <x:col min="15" max="17" width="10" customWidth="1"/>
    <x:col min="18" max="18" width="16.140625" customWidth="1"/>
  </x:cols>
  <x:sheetData>
    <x:row r="1" spans="1:16" ht="25.5" customHeight="1">
      <x:c r="A1" s="108" t="s">
        <x:v>239</x:v>
      </x:c>
      <x:c r="B1" s="108"/>
      <x:c r="C1" s="108"/>
      <x:c r="D1" s="108"/>
      <x:c r="F1" s="134" t="s">
        <x:v>69</x:v>
      </x:c>
      <x:c r="G1" s="135"/>
      <x:c r="H1" s="135"/>
      <x:c r="I1" s="135"/>
      <x:c r="J1" s="135"/>
      <x:c r="K1" s="46" t="s">
        <x:v>82</x:v>
      </x:c>
      <x:c r="L1" s="136"/>
      <x:c r="M1" s="136"/>
      <x:c r="N1" s="136"/>
      <x:c r="O1" s="136"/>
      <x:c r="P1" s="136"/>
    </x:row>
    <x:row r="2" spans="1:16" ht="45" customHeight="1">
      <x:c r="A2" s="137" t="s">
        <x:v>168</x:v>
      </x:c>
      <x:c r="B2" s="138"/>
      <x:c r="C2" s="138"/>
      <x:c r="D2" s="138"/>
      <x:c r="F2" s="135"/>
      <x:c r="G2" s="135"/>
      <x:c r="H2" s="135"/>
      <x:c r="I2" s="135"/>
      <x:c r="J2" s="135"/>
      <x:c r="K2" s="47">
        <x:f>IF(AND(O5="Y",O6="Y",O7="Y",O8="Y",O9="Y",O10="Y",O11="Y",O12="Y",O13="Y"),MAX(P5:P13),MAX(R5:R13))</x:f>
        <x:v>0</x:v>
      </x:c>
      <x:c r="L2" s="136"/>
      <x:c r="M2" s="136"/>
      <x:c r="N2" s="136"/>
      <x:c r="O2" s="136"/>
      <x:c r="P2" s="136"/>
    </x:row>
    <x:row r="3" spans="1:18" ht="31.5" customHeight="1">
      <x:c r="A3" s="6" t="s">
        <x:v>260</x:v>
      </x:c>
      <x:c r="B3" s="6" t="s">
        <x:v>249</x:v>
      </x:c>
      <x:c r="C3" s="6" t="s">
        <x:v>181</x:v>
      </x:c>
      <x:c r="D3" s="6" t="s">
        <x:v>252</x:v>
      </x:c>
      <x:c r="F3" s="94" t="s">
        <x:v>238</x:v>
      </x:c>
      <x:c r="G3" s="95" t="s">
        <x:v>56</x:v>
      </x:c>
      <x:c r="H3" s="95" t="s">
        <x:v>67</x:v>
      </x:c>
      <x:c r="I3" s="95" t="s">
        <x:v>160</x:v>
      </x:c>
      <x:c r="J3" s="95" t="s">
        <x:v>162</x:v>
      </x:c>
      <x:c r="N3" s="139" t="s">
        <x:v>12</x:v>
      </x:c>
      <x:c r="O3" s="139"/>
      <x:c r="P3" s="139"/>
      <x:c r="Q3" s="139"/>
      <x:c r="R3" s="139"/>
    </x:row>
    <x:row r="4" spans="1:18" ht="18" customHeight="1">
      <x:c r="A4" s="17" t="s">
        <x:v>55</x:v>
      </x:c>
      <x:c r="B4" s="48" t="s">
        <x:v>91</x:v>
      </x:c>
      <x:c r="C4" s="9">
        <x:v>0</x:v>
      </x:c>
      <x:c r="D4" s="23"/>
      <x:c r="F4" s="91" t="str">
        <x:f t="shared" ref="F4:F35" si="0">IFERROR(VALUE(LEFT(B4,FIND("명당",B4)-1)),"-")</x:f>
        <x:v>-</x:v>
      </x:c>
      <x:c r="G4" s="91">
        <x:f t="shared" ref="G4:G35" si="1">IFERROR(IF(AND(F4=30,$K$2&gt;30,$K$2&lt;=33),1,ROUNDUP($K$2/F4,0)),1)</x:f>
        <x:v>1</x:v>
      </x:c>
      <x:c r="H4" s="92">
        <x:f t="shared" ref="H4:H35" si="2">C4</x:f>
        <x:v>0</x:v>
      </x:c>
      <x:c r="I4" s="91" t="str">
        <x:f t="shared" ref="I4:I35" si="3">IF(H4&gt;=G4,"충족","미충족")</x:f>
        <x:v>미충족</x:v>
      </x:c>
      <x:c r="J4" s="93"/>
      <x:c r="N4" s="96" t="s">
        <x:v>92</x:v>
      </x:c>
      <x:c r="O4" s="97" t="s">
        <x:v>178</x:v>
      </x:c>
      <x:c r="P4" s="97" t="s">
        <x:v>146</x:v>
      </x:c>
      <x:c r="Q4" s="97" t="s">
        <x:v>126</x:v>
      </x:c>
      <x:c r="R4" s="97" t="s">
        <x:v>163</x:v>
      </x:c>
    </x:row>
    <x:row r="5" spans="1:18" ht="18" customHeight="1">
      <x:c r="A5" s="17" t="s">
        <x:v>53</x:v>
      </x:c>
      <x:c r="B5" s="48" t="s">
        <x:v>91</x:v>
      </x:c>
      <x:c r="C5" s="9">
        <x:v>0</x:v>
      </x:c>
      <x:c r="D5" s="23"/>
      <x:c r="F5" s="91" t="str">
        <x:f t="shared" si="0"/>
        <x:v>-</x:v>
      </x:c>
      <x:c r="G5" s="91">
        <x:f t="shared" si="1"/>
        <x:v>1</x:v>
      </x:c>
      <x:c r="H5" s="92">
        <x:f t="shared" si="2"/>
        <x:v>0</x:v>
      </x:c>
      <x:c r="I5" s="91" t="str">
        <x:f t="shared" si="3"/>
        <x:v>미충족</x:v>
      </x:c>
      <x:c r="J5" s="93"/>
      <x:c r="N5" s="89" t="str">
        <x:f>'2.교육과정운영현황'!D13</x:f>
        <x:v>★ 환자구조와 이송</x:v>
      </x:c>
      <x:c r="O5" s="90">
        <x:f>'2.교육과정운영현황'!F13</x:f>
        <x:v>0</x:v>
      </x:c>
      <x:c r="P5" s="90">
        <x:f>'2.교육과정운영현황'!G13</x:f>
        <x:v>0</x:v>
      </x:c>
      <x:c r="Q5" s="90" t="str">
        <x:f>'2.교육과정운영현황'!B13</x:f>
        <x:v>선택</x:v>
      </x:c>
      <x:c r="R5" s="90">
        <x:f>IFERROR(INDEX('1.학생현황'!$B$14:$B$17,VALUE(Q5)),0)</x:f>
        <x:v>0</x:v>
      </x:c>
    </x:row>
    <x:row r="6" spans="1:18" ht="18" customHeight="1">
      <x:c r="A6" s="17" t="s">
        <x:v>72</x:v>
      </x:c>
      <x:c r="B6" s="48" t="s">
        <x:v>236</x:v>
      </x:c>
      <x:c r="C6" s="9">
        <x:v>0</x:v>
      </x:c>
      <x:c r="D6" s="23"/>
      <x:c r="F6" s="91">
        <x:f t="shared" si="0"/>
        <x:v>15</x:v>
      </x:c>
      <x:c r="G6" s="91">
        <x:f t="shared" si="1"/>
        <x:v>0</x:v>
      </x:c>
      <x:c r="H6" s="92">
        <x:f t="shared" si="2"/>
        <x:v>0</x:v>
      </x:c>
      <x:c r="I6" s="91" t="str">
        <x:f t="shared" si="3"/>
        <x:v>충족</x:v>
      </x:c>
      <x:c r="J6" s="93"/>
      <x:c r="N6" s="89" t="str">
        <x:f>'2.교육과정운영현황'!D19</x:f>
        <x:v>★ 응급환자평가</x:v>
      </x:c>
      <x:c r="O6" s="90">
        <x:f>'2.교육과정운영현황'!F19</x:f>
        <x:v>0</x:v>
      </x:c>
      <x:c r="P6" s="90">
        <x:f>'2.교육과정운영현황'!G19</x:f>
        <x:v>0</x:v>
      </x:c>
      <x:c r="Q6" s="90" t="str">
        <x:f>'2.교육과정운영현황'!B19</x:f>
        <x:v>선택</x:v>
      </x:c>
      <x:c r="R6" s="90">
        <x:f>IFERROR(INDEX('1.학생현황'!$B$14:$B$17,VALUE(Q6)),0)</x:f>
        <x:v>0</x:v>
      </x:c>
    </x:row>
    <x:row r="7" spans="1:18" ht="18" customHeight="1">
      <x:c r="A7" s="17" t="s">
        <x:v>3</x:v>
      </x:c>
      <x:c r="B7" s="48" t="s">
        <x:v>95</x:v>
      </x:c>
      <x:c r="C7" s="9">
        <x:v>0</x:v>
      </x:c>
      <x:c r="D7" s="23"/>
      <x:c r="F7" s="91">
        <x:f t="shared" si="0"/>
        <x:v>3</x:v>
      </x:c>
      <x:c r="G7" s="91">
        <x:f t="shared" si="1"/>
        <x:v>0</x:v>
      </x:c>
      <x:c r="H7" s="92">
        <x:f t="shared" si="2"/>
        <x:v>0</x:v>
      </x:c>
      <x:c r="I7" s="91" t="str">
        <x:f t="shared" si="3"/>
        <x:v>충족</x:v>
      </x:c>
      <x:c r="J7" s="93"/>
      <x:c r="N7" s="89" t="str">
        <x:f>'2.교육과정운영현황'!D20</x:f>
        <x:v>★ 응급환자관리</x:v>
      </x:c>
      <x:c r="O7" s="90">
        <x:f>'2.교육과정운영현황'!F20</x:f>
        <x:v>0</x:v>
      </x:c>
      <x:c r="P7" s="90">
        <x:f>'2.교육과정운영현황'!G20</x:f>
        <x:v>0</x:v>
      </x:c>
      <x:c r="Q7" s="90" t="str">
        <x:f>'2.교육과정운영현황'!B20</x:f>
        <x:v>선택</x:v>
      </x:c>
      <x:c r="R7" s="90">
        <x:f>IFERROR(INDEX('1.학생현황'!$B$14:$B$17,VALUE(Q7)),0)</x:f>
        <x:v>0</x:v>
      </x:c>
    </x:row>
    <x:row r="8" spans="1:18" ht="18" customHeight="1">
      <x:c r="A8" s="17" t="s">
        <x:v>219</x:v>
      </x:c>
      <x:c r="B8" s="48" t="s">
        <x:v>98</x:v>
      </x:c>
      <x:c r="C8" s="9">
        <x:v>0</x:v>
      </x:c>
      <x:c r="D8" s="23"/>
      <x:c r="F8" s="91">
        <x:f t="shared" si="0"/>
        <x:v>10</x:v>
      </x:c>
      <x:c r="G8" s="91">
        <x:f t="shared" si="1"/>
        <x:v>0</x:v>
      </x:c>
      <x:c r="H8" s="92">
        <x:f t="shared" si="2"/>
        <x:v>0</x:v>
      </x:c>
      <x:c r="I8" s="91" t="str">
        <x:f t="shared" si="3"/>
        <x:v>충족</x:v>
      </x:c>
      <x:c r="J8" s="93"/>
      <x:c r="N8" s="89" t="str">
        <x:f>'2.교육과정운영현황'!D25</x:f>
        <x:v>★ 심전도</x:v>
      </x:c>
      <x:c r="O8" s="90">
        <x:f>'2.교육과정운영현황'!F25</x:f>
        <x:v>0</x:v>
      </x:c>
      <x:c r="P8" s="90">
        <x:f>'2.교육과정운영현황'!G25</x:f>
        <x:v>0</x:v>
      </x:c>
      <x:c r="Q8" s="90" t="str">
        <x:f>'2.교육과정운영현황'!B25</x:f>
        <x:v>선택</x:v>
      </x:c>
      <x:c r="R8" s="90">
        <x:f>IFERROR(INDEX('1.학생현황'!$B$14:$B$17,VALUE(Q8)),0)</x:f>
        <x:v>0</x:v>
      </x:c>
    </x:row>
    <x:row r="9" spans="1:18" ht="18" customHeight="1">
      <x:c r="A9" s="17" t="s">
        <x:v>216</x:v>
      </x:c>
      <x:c r="B9" s="48" t="s">
        <x:v>94</x:v>
      </x:c>
      <x:c r="C9" s="9">
        <x:v>0</x:v>
      </x:c>
      <x:c r="D9" s="23"/>
      <x:c r="F9" s="91">
        <x:f t="shared" si="0"/>
        <x:v>5</x:v>
      </x:c>
      <x:c r="G9" s="91">
        <x:f t="shared" si="1"/>
        <x:v>0</x:v>
      </x:c>
      <x:c r="H9" s="92">
        <x:f t="shared" si="2"/>
        <x:v>0</x:v>
      </x:c>
      <x:c r="I9" s="91" t="str">
        <x:f t="shared" si="3"/>
        <x:v>충족</x:v>
      </x:c>
      <x:c r="J9" s="93"/>
      <x:c r="N9" s="89" t="str">
        <x:f>'2.교육과정운영현황'!D26</x:f>
        <x:v>★ 기본인명소생술</x:v>
      </x:c>
      <x:c r="O9" s="90">
        <x:f>'2.교육과정운영현황'!F26</x:f>
        <x:v>0</x:v>
      </x:c>
      <x:c r="P9" s="90">
        <x:f>'2.교육과정운영현황'!G26</x:f>
        <x:v>0</x:v>
      </x:c>
      <x:c r="Q9" s="90" t="str">
        <x:f>'2.교육과정운영현황'!B26</x:f>
        <x:v>선택</x:v>
      </x:c>
      <x:c r="R9" s="90">
        <x:f>IFERROR(INDEX('1.학생현황'!$B$14:$B$17,VALUE(Q9)),0)</x:f>
        <x:v>0</x:v>
      </x:c>
    </x:row>
    <x:row r="10" spans="1:18" ht="18" customHeight="1">
      <x:c r="A10" s="17" t="s">
        <x:v>20</x:v>
      </x:c>
      <x:c r="B10" s="48" t="s">
        <x:v>98</x:v>
      </x:c>
      <x:c r="C10" s="9">
        <x:v>0</x:v>
      </x:c>
      <x:c r="D10" s="23"/>
      <x:c r="F10" s="91">
        <x:f t="shared" si="0"/>
        <x:v>10</x:v>
      </x:c>
      <x:c r="G10" s="91">
        <x:f t="shared" si="1"/>
        <x:v>0</x:v>
      </x:c>
      <x:c r="H10" s="92">
        <x:f t="shared" si="2"/>
        <x:v>0</x:v>
      </x:c>
      <x:c r="I10" s="91" t="str">
        <x:f t="shared" si="3"/>
        <x:v>충족</x:v>
      </x:c>
      <x:c r="J10" s="93"/>
      <x:c r="N10" s="89" t="str">
        <x:f>'2.교육과정운영현황'!D27</x:f>
        <x:v>★ 전문심장소생술</x:v>
      </x:c>
      <x:c r="O10" s="90">
        <x:f>'2.교육과정운영현황'!F27</x:f>
        <x:v>0</x:v>
      </x:c>
      <x:c r="P10" s="90">
        <x:f>'2.교육과정운영현황'!G27</x:f>
        <x:v>0</x:v>
      </x:c>
      <x:c r="Q10" s="90" t="str">
        <x:f>'2.교육과정운영현황'!B27</x:f>
        <x:v>선택</x:v>
      </x:c>
      <x:c r="R10" s="90">
        <x:f>IFERROR(INDEX('1.학생현황'!$B$14:$B$17,VALUE(Q10)),0)</x:f>
        <x:v>0</x:v>
      </x:c>
    </x:row>
    <x:row r="11" spans="1:18" ht="18" customHeight="1">
      <x:c r="A11" s="17" t="s">
        <x:v>25</x:v>
      </x:c>
      <x:c r="B11" s="48" t="s">
        <x:v>94</x:v>
      </x:c>
      <x:c r="C11" s="9">
        <x:v>0</x:v>
      </x:c>
      <x:c r="D11" s="23"/>
      <x:c r="F11" s="91">
        <x:f t="shared" si="0"/>
        <x:v>5</x:v>
      </x:c>
      <x:c r="G11" s="91">
        <x:f t="shared" si="1"/>
        <x:v>0</x:v>
      </x:c>
      <x:c r="H11" s="92">
        <x:f t="shared" si="2"/>
        <x:v>0</x:v>
      </x:c>
      <x:c r="I11" s="91" t="str">
        <x:f t="shared" si="3"/>
        <x:v>충족</x:v>
      </x:c>
      <x:c r="J11" s="93"/>
      <x:c r="N11" s="89" t="str">
        <x:f>'2.교육과정운영현황'!D28</x:f>
        <x:v>★ 전문외상처치학</x:v>
      </x:c>
      <x:c r="O11" s="90">
        <x:f>'2.교육과정운영현황'!F28</x:f>
        <x:v>0</x:v>
      </x:c>
      <x:c r="P11" s="90">
        <x:f>'2.교육과정운영현황'!G28</x:f>
        <x:v>0</x:v>
      </x:c>
      <x:c r="Q11" s="90" t="str">
        <x:f>'2.교육과정운영현황'!B28</x:f>
        <x:v>선택</x:v>
      </x:c>
      <x:c r="R11" s="90">
        <x:f>IFERROR(INDEX('1.학생현황'!$B$14:$B$17,VALUE(Q11)),0)</x:f>
        <x:v>0</x:v>
      </x:c>
    </x:row>
    <x:row r="12" spans="1:18" ht="18" customHeight="1">
      <x:c r="A12" s="17" t="s">
        <x:v>66</x:v>
      </x:c>
      <x:c r="B12" s="48" t="s">
        <x:v>96</x:v>
      </x:c>
      <x:c r="C12" s="9">
        <x:v>0</x:v>
      </x:c>
      <x:c r="D12" s="23"/>
      <x:c r="F12" s="91">
        <x:f t="shared" si="0"/>
        <x:v>30</x:v>
      </x:c>
      <x:c r="G12" s="91">
        <x:f t="shared" si="1"/>
        <x:v>0</x:v>
      </x:c>
      <x:c r="H12" s="92">
        <x:f t="shared" si="2"/>
        <x:v>0</x:v>
      </x:c>
      <x:c r="I12" s="91" t="str">
        <x:f t="shared" si="3"/>
        <x:v>충족</x:v>
      </x:c>
      <x:c r="J12" s="93"/>
      <x:c r="N12" s="89" t="str">
        <x:f>'2.교육과정운영현황'!D30</x:f>
        <x:v>★ 전문기도관리</x:v>
      </x:c>
      <x:c r="O12" s="90">
        <x:f>'2.교육과정운영현황'!F30</x:f>
        <x:v>0</x:v>
      </x:c>
      <x:c r="P12" s="90">
        <x:f>'2.교육과정운영현황'!G30</x:f>
        <x:v>0</x:v>
      </x:c>
      <x:c r="Q12" s="90" t="str">
        <x:f>'2.교육과정운영현황'!B30</x:f>
        <x:v>선택</x:v>
      </x:c>
      <x:c r="R12" s="90">
        <x:f>IFERROR(INDEX('1.학생현황'!$B$14:$B$17,VALUE(Q12)),0)</x:f>
        <x:v>0</x:v>
      </x:c>
    </x:row>
    <x:row r="13" spans="1:18" ht="18" customHeight="1">
      <x:c r="A13" s="17" t="s">
        <x:v>153</x:v>
      </x:c>
      <x:c r="B13" s="48" t="s">
        <x:v>97</x:v>
      </x:c>
      <x:c r="C13" s="9">
        <x:v>0</x:v>
      </x:c>
      <x:c r="D13" s="23"/>
      <x:c r="F13" s="91">
        <x:f t="shared" si="0"/>
        <x:v>15</x:v>
      </x:c>
      <x:c r="G13" s="91">
        <x:f t="shared" si="1"/>
        <x:v>0</x:v>
      </x:c>
      <x:c r="H13" s="92">
        <x:f t="shared" si="2"/>
        <x:v>0</x:v>
      </x:c>
      <x:c r="I13" s="91" t="str">
        <x:f t="shared" si="3"/>
        <x:v>충족</x:v>
      </x:c>
      <x:c r="J13" s="93"/>
      <x:c r="N13" s="89" t="str">
        <x:f>'2.교육과정운영현황'!D37</x:f>
        <x:v>★ 통합시뮬레이션</x:v>
      </x:c>
      <x:c r="O13" s="90">
        <x:f>'2.교육과정운영현황'!F37</x:f>
        <x:v>0</x:v>
      </x:c>
      <x:c r="P13" s="90">
        <x:f>'2.교육과정운영현황'!G37</x:f>
        <x:v>0</x:v>
      </x:c>
      <x:c r="Q13" s="90" t="str">
        <x:f>'2.교육과정운영현황'!B37</x:f>
        <x:v>선택</x:v>
      </x:c>
      <x:c r="R13" s="90">
        <x:f>IFERROR(INDEX('1.학생현황'!$B$14:$B$17,VALUE(Q13)),0)</x:f>
        <x:v>0</x:v>
      </x:c>
    </x:row>
    <x:row r="14" spans="1:18" ht="18" customHeight="1">
      <x:c r="A14" s="17" t="s">
        <x:v>68</x:v>
      </x:c>
      <x:c r="B14" s="48" t="s">
        <x:v>96</x:v>
      </x:c>
      <x:c r="C14" s="9">
        <x:v>0</x:v>
      </x:c>
      <x:c r="D14" s="23"/>
      <x:c r="F14" s="91">
        <x:f t="shared" si="0"/>
        <x:v>30</x:v>
      </x:c>
      <x:c r="G14" s="91">
        <x:f t="shared" si="1"/>
        <x:v>0</x:v>
      </x:c>
      <x:c r="H14" s="92">
        <x:f t="shared" si="2"/>
        <x:v>0</x:v>
      </x:c>
      <x:c r="I14" s="91" t="str">
        <x:f t="shared" si="3"/>
        <x:v>충족</x:v>
      </x:c>
      <x:c r="J14" s="93"/>
      <x:c r="N14" s="49"/>
      <x:c r="O14" s="50"/>
      <x:c r="P14" s="50"/>
      <x:c r="Q14" s="50"/>
      <x:c r="R14" s="50"/>
    </x:row>
    <x:row r="15" spans="1:18" ht="18" customHeight="1">
      <x:c r="A15" s="25" t="s">
        <x:v>237</x:v>
      </x:c>
      <x:c r="B15" s="48" t="s">
        <x:v>96</x:v>
      </x:c>
      <x:c r="C15" s="9">
        <x:v>0</x:v>
      </x:c>
      <x:c r="D15" s="23"/>
      <x:c r="F15" s="91">
        <x:f t="shared" si="0"/>
        <x:v>30</x:v>
      </x:c>
      <x:c r="G15" s="91">
        <x:f t="shared" si="1"/>
        <x:v>0</x:v>
      </x:c>
      <x:c r="H15" s="92">
        <x:f t="shared" si="2"/>
        <x:v>0</x:v>
      </x:c>
      <x:c r="I15" s="91" t="str">
        <x:f t="shared" si="3"/>
        <x:v>충족</x:v>
      </x:c>
      <x:c r="J15" s="93"/>
      <x:c r="N15" s="49"/>
      <x:c r="O15" s="50"/>
      <x:c r="P15" s="50"/>
      <x:c r="Q15" s="50"/>
      <x:c r="R15" s="50"/>
    </x:row>
    <x:row r="16" spans="1:10" ht="18" customHeight="1">
      <x:c r="A16" s="17" t="s">
        <x:v>64</x:v>
      </x:c>
      <x:c r="B16" s="48" t="s">
        <x:v>94</x:v>
      </x:c>
      <x:c r="C16" s="9">
        <x:v>0</x:v>
      </x:c>
      <x:c r="D16" s="23"/>
      <x:c r="F16" s="91">
        <x:f t="shared" si="0"/>
        <x:v>5</x:v>
      </x:c>
      <x:c r="G16" s="91">
        <x:f t="shared" si="1"/>
        <x:v>0</x:v>
      </x:c>
      <x:c r="H16" s="92">
        <x:f t="shared" si="2"/>
        <x:v>0</x:v>
      </x:c>
      <x:c r="I16" s="91" t="str">
        <x:f t="shared" si="3"/>
        <x:v>충족</x:v>
      </x:c>
      <x:c r="J16" s="93"/>
    </x:row>
    <x:row r="17" spans="1:10" ht="18" customHeight="1">
      <x:c r="A17" s="17" t="s">
        <x:v>61</x:v>
      </x:c>
      <x:c r="B17" s="48" t="s">
        <x:v>229</x:v>
      </x:c>
      <x:c r="C17" s="9">
        <x:v>0</x:v>
      </x:c>
      <x:c r="D17" s="23"/>
      <x:c r="F17" s="91">
        <x:f t="shared" si="0"/>
        <x:v>15</x:v>
      </x:c>
      <x:c r="G17" s="91">
        <x:f t="shared" si="1"/>
        <x:v>0</x:v>
      </x:c>
      <x:c r="H17" s="92">
        <x:f t="shared" si="2"/>
        <x:v>0</x:v>
      </x:c>
      <x:c r="I17" s="91" t="str">
        <x:f t="shared" si="3"/>
        <x:v>충족</x:v>
      </x:c>
      <x:c r="J17" s="93"/>
    </x:row>
    <x:row r="18" spans="1:10" ht="18" customHeight="1">
      <x:c r="A18" s="17" t="s">
        <x:v>71</x:v>
      </x:c>
      <x:c r="B18" s="48" t="s">
        <x:v>229</x:v>
      </x:c>
      <x:c r="C18" s="9">
        <x:v>0</x:v>
      </x:c>
      <x:c r="D18" s="23"/>
      <x:c r="F18" s="91">
        <x:f t="shared" si="0"/>
        <x:v>15</x:v>
      </x:c>
      <x:c r="G18" s="91">
        <x:f t="shared" si="1"/>
        <x:v>0</x:v>
      </x:c>
      <x:c r="H18" s="92">
        <x:f t="shared" si="2"/>
        <x:v>0</x:v>
      </x:c>
      <x:c r="I18" s="91" t="str">
        <x:f t="shared" si="3"/>
        <x:v>충족</x:v>
      </x:c>
      <x:c r="J18" s="93"/>
    </x:row>
    <x:row r="19" spans="1:10" ht="18" customHeight="1">
      <x:c r="A19" s="17" t="s">
        <x:v>60</x:v>
      </x:c>
      <x:c r="B19" s="48" t="s">
        <x:v>94</x:v>
      </x:c>
      <x:c r="C19" s="9">
        <x:v>0</x:v>
      </x:c>
      <x:c r="D19" s="23"/>
      <x:c r="F19" s="91">
        <x:f t="shared" si="0"/>
        <x:v>5</x:v>
      </x:c>
      <x:c r="G19" s="91">
        <x:f t="shared" si="1"/>
        <x:v>0</x:v>
      </x:c>
      <x:c r="H19" s="92">
        <x:f t="shared" si="2"/>
        <x:v>0</x:v>
      </x:c>
      <x:c r="I19" s="91" t="str">
        <x:f t="shared" si="3"/>
        <x:v>충족</x:v>
      </x:c>
      <x:c r="J19" s="93"/>
    </x:row>
    <x:row r="20" spans="1:10" ht="18" customHeight="1">
      <x:c r="A20" s="17" t="s">
        <x:v>206</x:v>
      </x:c>
      <x:c r="B20" s="48" t="s">
        <x:v>97</x:v>
      </x:c>
      <x:c r="C20" s="9">
        <x:v>0</x:v>
      </x:c>
      <x:c r="D20" s="23"/>
      <x:c r="F20" s="91">
        <x:f t="shared" si="0"/>
        <x:v>15</x:v>
      </x:c>
      <x:c r="G20" s="91">
        <x:f t="shared" si="1"/>
        <x:v>0</x:v>
      </x:c>
      <x:c r="H20" s="92">
        <x:f t="shared" si="2"/>
        <x:v>0</x:v>
      </x:c>
      <x:c r="I20" s="91" t="str">
        <x:f t="shared" si="3"/>
        <x:v>충족</x:v>
      </x:c>
      <x:c r="J20" s="93"/>
    </x:row>
    <x:row r="21" spans="1:10" ht="18" customHeight="1">
      <x:c r="A21" s="17" t="s">
        <x:v>14</x:v>
      </x:c>
      <x:c r="B21" s="48" t="s">
        <x:v>91</x:v>
      </x:c>
      <x:c r="C21" s="9">
        <x:v>0</x:v>
      </x:c>
      <x:c r="D21" s="23"/>
      <x:c r="F21" s="91" t="str">
        <x:f t="shared" si="0"/>
        <x:v>-</x:v>
      </x:c>
      <x:c r="G21" s="91">
        <x:f t="shared" si="1"/>
        <x:v>1</x:v>
      </x:c>
      <x:c r="H21" s="92">
        <x:f t="shared" si="2"/>
        <x:v>0</x:v>
      </x:c>
      <x:c r="I21" s="91" t="str">
        <x:f t="shared" si="3"/>
        <x:v>미충족</x:v>
      </x:c>
      <x:c r="J21" s="93"/>
    </x:row>
    <x:row r="22" spans="1:10" ht="18" customHeight="1">
      <x:c r="A22" s="17" t="s">
        <x:v>149</x:v>
      </x:c>
      <x:c r="B22" s="48" t="s">
        <x:v>228</x:v>
      </x:c>
      <x:c r="C22" s="9">
        <x:v>0</x:v>
      </x:c>
      <x:c r="D22" s="23"/>
      <x:c r="F22" s="91">
        <x:f t="shared" si="0"/>
        <x:v>5</x:v>
      </x:c>
      <x:c r="G22" s="91">
        <x:f t="shared" si="1"/>
        <x:v>0</x:v>
      </x:c>
      <x:c r="H22" s="92">
        <x:f t="shared" si="2"/>
        <x:v>0</x:v>
      </x:c>
      <x:c r="I22" s="91" t="str">
        <x:f t="shared" si="3"/>
        <x:v>충족</x:v>
      </x:c>
      <x:c r="J22" s="93"/>
    </x:row>
    <x:row r="23" spans="1:10" ht="18" customHeight="1">
      <x:c r="A23" s="17" t="s">
        <x:v>54</x:v>
      </x:c>
      <x:c r="B23" s="48" t="s">
        <x:v>230</x:v>
      </x:c>
      <x:c r="C23" s="9">
        <x:v>0</x:v>
      </x:c>
      <x:c r="D23" s="23"/>
      <x:c r="F23" s="91">
        <x:f t="shared" si="0"/>
        <x:v>10</x:v>
      </x:c>
      <x:c r="G23" s="91">
        <x:f t="shared" si="1"/>
        <x:v>0</x:v>
      </x:c>
      <x:c r="H23" s="92">
        <x:f t="shared" si="2"/>
        <x:v>0</x:v>
      </x:c>
      <x:c r="I23" s="91" t="str">
        <x:f t="shared" si="3"/>
        <x:v>충족</x:v>
      </x:c>
      <x:c r="J23" s="93"/>
    </x:row>
    <x:row r="24" spans="1:10" ht="18" customHeight="1">
      <x:c r="A24" s="17" t="s">
        <x:v>28</x:v>
      </x:c>
      <x:c r="B24" s="48" t="s">
        <x:v>228</x:v>
      </x:c>
      <x:c r="C24" s="9">
        <x:v>0</x:v>
      </x:c>
      <x:c r="D24" s="23"/>
      <x:c r="F24" s="91">
        <x:f t="shared" si="0"/>
        <x:v>5</x:v>
      </x:c>
      <x:c r="G24" s="91">
        <x:f t="shared" si="1"/>
        <x:v>0</x:v>
      </x:c>
      <x:c r="H24" s="92">
        <x:f t="shared" si="2"/>
        <x:v>0</x:v>
      </x:c>
      <x:c r="I24" s="91" t="str">
        <x:f t="shared" si="3"/>
        <x:v>충족</x:v>
      </x:c>
      <x:c r="J24" s="93"/>
    </x:row>
    <x:row r="25" spans="1:10" ht="18" customHeight="1">
      <x:c r="A25" s="17" t="s">
        <x:v>65</x:v>
      </x:c>
      <x:c r="B25" s="48" t="s">
        <x:v>228</x:v>
      </x:c>
      <x:c r="C25" s="9">
        <x:v>0</x:v>
      </x:c>
      <x:c r="D25" s="23"/>
      <x:c r="F25" s="91">
        <x:f t="shared" si="0"/>
        <x:v>5</x:v>
      </x:c>
      <x:c r="G25" s="91">
        <x:f t="shared" si="1"/>
        <x:v>0</x:v>
      </x:c>
      <x:c r="H25" s="92">
        <x:f t="shared" si="2"/>
        <x:v>0</x:v>
      </x:c>
      <x:c r="I25" s="91" t="str">
        <x:f t="shared" si="3"/>
        <x:v>충족</x:v>
      </x:c>
      <x:c r="J25" s="93"/>
    </x:row>
    <x:row r="26" spans="1:10" ht="18" customHeight="1">
      <x:c r="A26" s="17" t="s">
        <x:v>74</x:v>
      </x:c>
      <x:c r="B26" s="48" t="s">
        <x:v>228</x:v>
      </x:c>
      <x:c r="C26" s="9">
        <x:v>0</x:v>
      </x:c>
      <x:c r="D26" s="23"/>
      <x:c r="F26" s="91">
        <x:f t="shared" si="0"/>
        <x:v>5</x:v>
      </x:c>
      <x:c r="G26" s="91">
        <x:f t="shared" si="1"/>
        <x:v>0</x:v>
      </x:c>
      <x:c r="H26" s="92">
        <x:f t="shared" si="2"/>
        <x:v>0</x:v>
      </x:c>
      <x:c r="I26" s="91" t="str">
        <x:f t="shared" si="3"/>
        <x:v>충족</x:v>
      </x:c>
      <x:c r="J26" s="93"/>
    </x:row>
    <x:row r="27" spans="1:10" ht="18" customHeight="1">
      <x:c r="A27" s="17" t="s">
        <x:v>154</x:v>
      </x:c>
      <x:c r="B27" s="48" t="s">
        <x:v>97</x:v>
      </x:c>
      <x:c r="C27" s="9">
        <x:v>0</x:v>
      </x:c>
      <x:c r="D27" s="23"/>
      <x:c r="F27" s="91">
        <x:f t="shared" si="0"/>
        <x:v>15</x:v>
      </x:c>
      <x:c r="G27" s="91">
        <x:f t="shared" si="1"/>
        <x:v>0</x:v>
      </x:c>
      <x:c r="H27" s="92">
        <x:f t="shared" si="2"/>
        <x:v>0</x:v>
      </x:c>
      <x:c r="I27" s="91" t="str">
        <x:f t="shared" si="3"/>
        <x:v>충족</x:v>
      </x:c>
      <x:c r="J27" s="93"/>
    </x:row>
    <x:row r="28" spans="1:10" ht="18" customHeight="1">
      <x:c r="A28" s="17" t="s">
        <x:v>172</x:v>
      </x:c>
      <x:c r="B28" s="48" t="s">
        <x:v>228</x:v>
      </x:c>
      <x:c r="C28" s="9">
        <x:v>0</x:v>
      </x:c>
      <x:c r="D28" s="23"/>
      <x:c r="F28" s="91">
        <x:f t="shared" si="0"/>
        <x:v>5</x:v>
      </x:c>
      <x:c r="G28" s="91">
        <x:f t="shared" si="1"/>
        <x:v>0</x:v>
      </x:c>
      <x:c r="H28" s="92">
        <x:f t="shared" si="2"/>
        <x:v>0</x:v>
      </x:c>
      <x:c r="I28" s="91" t="str">
        <x:f t="shared" si="3"/>
        <x:v>충족</x:v>
      </x:c>
      <x:c r="J28" s="93"/>
    </x:row>
    <x:row r="29" spans="1:10" ht="18" customHeight="1">
      <x:c r="A29" s="17" t="s">
        <x:v>33</x:v>
      </x:c>
      <x:c r="B29" s="48" t="s">
        <x:v>228</x:v>
      </x:c>
      <x:c r="C29" s="9">
        <x:v>0</x:v>
      </x:c>
      <x:c r="D29" s="23"/>
      <x:c r="F29" s="91">
        <x:f t="shared" si="0"/>
        <x:v>5</x:v>
      </x:c>
      <x:c r="G29" s="91">
        <x:f t="shared" si="1"/>
        <x:v>0</x:v>
      </x:c>
      <x:c r="H29" s="92">
        <x:f t="shared" si="2"/>
        <x:v>0</x:v>
      </x:c>
      <x:c r="I29" s="91" t="str">
        <x:f t="shared" si="3"/>
        <x:v>충족</x:v>
      </x:c>
      <x:c r="J29" s="93"/>
    </x:row>
    <x:row r="30" spans="1:10" ht="18" customHeight="1">
      <x:c r="A30" s="17" t="s">
        <x:v>34</x:v>
      </x:c>
      <x:c r="B30" s="48" t="s">
        <x:v>97</x:v>
      </x:c>
      <x:c r="C30" s="9">
        <x:v>0</x:v>
      </x:c>
      <x:c r="D30" s="23"/>
      <x:c r="F30" s="91">
        <x:f t="shared" si="0"/>
        <x:v>15</x:v>
      </x:c>
      <x:c r="G30" s="91">
        <x:f t="shared" si="1"/>
        <x:v>0</x:v>
      </x:c>
      <x:c r="H30" s="92">
        <x:f t="shared" si="2"/>
        <x:v>0</x:v>
      </x:c>
      <x:c r="I30" s="91" t="str">
        <x:f t="shared" si="3"/>
        <x:v>충족</x:v>
      </x:c>
      <x:c r="J30" s="93"/>
    </x:row>
    <x:row r="31" spans="1:10" ht="18" customHeight="1">
      <x:c r="A31" s="17" t="s">
        <x:v>19</x:v>
      </x:c>
      <x:c r="B31" s="48" t="s">
        <x:v>228</x:v>
      </x:c>
      <x:c r="C31" s="9">
        <x:v>0</x:v>
      </x:c>
      <x:c r="D31" s="23"/>
      <x:c r="F31" s="91">
        <x:f t="shared" si="0"/>
        <x:v>5</x:v>
      </x:c>
      <x:c r="G31" s="91">
        <x:f t="shared" si="1"/>
        <x:v>0</x:v>
      </x:c>
      <x:c r="H31" s="92">
        <x:f t="shared" si="2"/>
        <x:v>0</x:v>
      </x:c>
      <x:c r="I31" s="91" t="str">
        <x:f t="shared" si="3"/>
        <x:v>충족</x:v>
      </x:c>
      <x:c r="J31" s="93"/>
    </x:row>
    <x:row r="32" spans="1:10" ht="18" customHeight="1">
      <x:c r="A32" s="17" t="s">
        <x:v>75</x:v>
      </x:c>
      <x:c r="B32" s="48" t="s">
        <x:v>230</x:v>
      </x:c>
      <x:c r="C32" s="9">
        <x:v>0</x:v>
      </x:c>
      <x:c r="D32" s="23"/>
      <x:c r="F32" s="91">
        <x:f t="shared" si="0"/>
        <x:v>10</x:v>
      </x:c>
      <x:c r="G32" s="91">
        <x:f t="shared" si="1"/>
        <x:v>0</x:v>
      </x:c>
      <x:c r="H32" s="92">
        <x:f t="shared" si="2"/>
        <x:v>0</x:v>
      </x:c>
      <x:c r="I32" s="91" t="str">
        <x:f t="shared" si="3"/>
        <x:v>충족</x:v>
      </x:c>
      <x:c r="J32" s="93"/>
    </x:row>
    <x:row r="33" spans="1:10" ht="18" customHeight="1">
      <x:c r="A33" s="17" t="s">
        <x:v>57</x:v>
      </x:c>
      <x:c r="B33" s="48" t="s">
        <x:v>230</x:v>
      </x:c>
      <x:c r="C33" s="9">
        <x:v>0</x:v>
      </x:c>
      <x:c r="D33" s="23"/>
      <x:c r="F33" s="91">
        <x:f t="shared" si="0"/>
        <x:v>10</x:v>
      </x:c>
      <x:c r="G33" s="91">
        <x:f t="shared" si="1"/>
        <x:v>0</x:v>
      </x:c>
      <x:c r="H33" s="92">
        <x:f t="shared" si="2"/>
        <x:v>0</x:v>
      </x:c>
      <x:c r="I33" s="91" t="str">
        <x:f t="shared" si="3"/>
        <x:v>충족</x:v>
      </x:c>
      <x:c r="J33" s="93"/>
    </x:row>
    <x:row r="34" spans="1:10" ht="18" customHeight="1">
      <x:c r="A34" s="17" t="s">
        <x:v>156</x:v>
      </x:c>
      <x:c r="B34" s="48" t="s">
        <x:v>231</x:v>
      </x:c>
      <x:c r="C34" s="9">
        <x:v>0</x:v>
      </x:c>
      <x:c r="D34" s="23"/>
      <x:c r="F34" s="91">
        <x:f t="shared" si="0"/>
        <x:v>2</x:v>
      </x:c>
      <x:c r="G34" s="91">
        <x:f t="shared" si="1"/>
        <x:v>0</x:v>
      </x:c>
      <x:c r="H34" s="92">
        <x:f t="shared" si="2"/>
        <x:v>0</x:v>
      </x:c>
      <x:c r="I34" s="91" t="str">
        <x:f t="shared" si="3"/>
        <x:v>충족</x:v>
      </x:c>
      <x:c r="J34" s="93"/>
    </x:row>
    <x:row r="35" spans="1:10" ht="18" customHeight="1">
      <x:c r="A35" s="17" t="s">
        <x:v>157</x:v>
      </x:c>
      <x:c r="B35" s="48" t="s">
        <x:v>97</x:v>
      </x:c>
      <x:c r="C35" s="9">
        <x:v>0</x:v>
      </x:c>
      <x:c r="D35" s="23"/>
      <x:c r="F35" s="91">
        <x:f t="shared" si="0"/>
        <x:v>15</x:v>
      </x:c>
      <x:c r="G35" s="91">
        <x:f t="shared" si="1"/>
        <x:v>0</x:v>
      </x:c>
      <x:c r="H35" s="92">
        <x:f t="shared" si="2"/>
        <x:v>0</x:v>
      </x:c>
      <x:c r="I35" s="91" t="str">
        <x:f t="shared" si="3"/>
        <x:v>충족</x:v>
      </x:c>
      <x:c r="J35" s="93"/>
    </x:row>
    <x:row r="36" spans="1:10" ht="18" customHeight="1">
      <x:c r="A36" s="17" t="s">
        <x:v>159</x:v>
      </x:c>
      <x:c r="B36" s="48" t="s">
        <x:v>230</x:v>
      </x:c>
      <x:c r="C36" s="9">
        <x:v>0</x:v>
      </x:c>
      <x:c r="D36" s="23"/>
      <x:c r="F36" s="91">
        <x:f t="shared" ref="F36:F57" si="4">IFERROR(VALUE(LEFT(B36,FIND("명당",B36)-1)),"-")</x:f>
        <x:v>10</x:v>
      </x:c>
      <x:c r="G36" s="91">
        <x:f t="shared" ref="G36:G57" si="5">IFERROR(IF(AND(F36=30,$K$2&gt;30,$K$2&lt;=33),1,ROUNDUP($K$2/F36,0)),1)</x:f>
        <x:v>0</x:v>
      </x:c>
      <x:c r="H36" s="92">
        <x:f t="shared" ref="H36:H57" si="6">C36</x:f>
        <x:v>0</x:v>
      </x:c>
      <x:c r="I36" s="91" t="str">
        <x:f t="shared" ref="I36:I57" si="7">IF(H36&gt;=G36,"충족","미충족")</x:f>
        <x:v>충족</x:v>
      </x:c>
      <x:c r="J36" s="93"/>
    </x:row>
    <x:row r="37" spans="1:10" ht="18" customHeight="1">
      <x:c r="A37" s="17" t="s">
        <x:v>2</x:v>
      </x:c>
      <x:c r="B37" s="48" t="s">
        <x:v>228</x:v>
      </x:c>
      <x:c r="C37" s="9">
        <x:v>0</x:v>
      </x:c>
      <x:c r="D37" s="23"/>
      <x:c r="F37" s="91">
        <x:f t="shared" si="4"/>
        <x:v>5</x:v>
      </x:c>
      <x:c r="G37" s="91">
        <x:f t="shared" si="5"/>
        <x:v>0</x:v>
      </x:c>
      <x:c r="H37" s="92">
        <x:f t="shared" si="6"/>
        <x:v>0</x:v>
      </x:c>
      <x:c r="I37" s="91" t="str">
        <x:f t="shared" si="7"/>
        <x:v>충족</x:v>
      </x:c>
      <x:c r="J37" s="93"/>
    </x:row>
    <x:row r="38" spans="1:10" ht="18" customHeight="1">
      <x:c r="A38" s="17" t="s">
        <x:v>9</x:v>
      </x:c>
      <x:c r="B38" s="48" t="s">
        <x:v>228</x:v>
      </x:c>
      <x:c r="C38" s="9">
        <x:v>0</x:v>
      </x:c>
      <x:c r="D38" s="23"/>
      <x:c r="F38" s="91">
        <x:f t="shared" si="4"/>
        <x:v>5</x:v>
      </x:c>
      <x:c r="G38" s="91">
        <x:f t="shared" si="5"/>
        <x:v>0</x:v>
      </x:c>
      <x:c r="H38" s="92">
        <x:f t="shared" si="6"/>
        <x:v>0</x:v>
      </x:c>
      <x:c r="I38" s="91" t="str">
        <x:f t="shared" si="7"/>
        <x:v>충족</x:v>
      </x:c>
      <x:c r="J38" s="93"/>
    </x:row>
    <x:row r="39" spans="1:10" ht="18" customHeight="1">
      <x:c r="A39" s="17" t="s">
        <x:v>184</x:v>
      </x:c>
      <x:c r="B39" s="48" t="s">
        <x:v>230</x:v>
      </x:c>
      <x:c r="C39" s="9">
        <x:v>0</x:v>
      </x:c>
      <x:c r="D39" s="23"/>
      <x:c r="F39" s="91">
        <x:f t="shared" si="4"/>
        <x:v>10</x:v>
      </x:c>
      <x:c r="G39" s="91">
        <x:f t="shared" si="5"/>
        <x:v>0</x:v>
      </x:c>
      <x:c r="H39" s="92">
        <x:f t="shared" si="6"/>
        <x:v>0</x:v>
      </x:c>
      <x:c r="I39" s="91" t="str">
        <x:f t="shared" si="7"/>
        <x:v>충족</x:v>
      </x:c>
      <x:c r="J39" s="93"/>
    </x:row>
    <x:row r="40" spans="1:10" ht="18" customHeight="1">
      <x:c r="A40" s="17" t="s">
        <x:v>191</x:v>
      </x:c>
      <x:c r="B40" s="48" t="s">
        <x:v>97</x:v>
      </x:c>
      <x:c r="C40" s="9">
        <x:v>0</x:v>
      </x:c>
      <x:c r="D40" s="23"/>
      <x:c r="F40" s="91">
        <x:f t="shared" si="4"/>
        <x:v>15</x:v>
      </x:c>
      <x:c r="G40" s="91">
        <x:f t="shared" si="5"/>
        <x:v>0</x:v>
      </x:c>
      <x:c r="H40" s="92">
        <x:f t="shared" si="6"/>
        <x:v>0</x:v>
      </x:c>
      <x:c r="I40" s="91" t="str">
        <x:f t="shared" si="7"/>
        <x:v>충족</x:v>
      </x:c>
      <x:c r="J40" s="93"/>
    </x:row>
    <x:row r="41" spans="1:10" ht="18" customHeight="1">
      <x:c r="A41" s="17" t="s">
        <x:v>83</x:v>
      </x:c>
      <x:c r="B41" s="48" t="s">
        <x:v>230</x:v>
      </x:c>
      <x:c r="C41" s="9">
        <x:v>0</x:v>
      </x:c>
      <x:c r="D41" s="23"/>
      <x:c r="F41" s="91">
        <x:f t="shared" si="4"/>
        <x:v>10</x:v>
      </x:c>
      <x:c r="G41" s="91">
        <x:f t="shared" si="5"/>
        <x:v>0</x:v>
      </x:c>
      <x:c r="H41" s="92">
        <x:f t="shared" si="6"/>
        <x:v>0</x:v>
      </x:c>
      <x:c r="I41" s="91" t="str">
        <x:f t="shared" si="7"/>
        <x:v>충족</x:v>
      </x:c>
      <x:c r="J41" s="93"/>
    </x:row>
    <x:row r="42" spans="1:10" ht="18" customHeight="1">
      <x:c r="A42" s="17" t="s">
        <x:v>70</x:v>
      </x:c>
      <x:c r="B42" s="48" t="s">
        <x:v>96</x:v>
      </x:c>
      <x:c r="C42" s="9">
        <x:v>0</x:v>
      </x:c>
      <x:c r="D42" s="23"/>
      <x:c r="F42" s="91">
        <x:f t="shared" si="4"/>
        <x:v>30</x:v>
      </x:c>
      <x:c r="G42" s="91">
        <x:f t="shared" si="5"/>
        <x:v>0</x:v>
      </x:c>
      <x:c r="H42" s="92">
        <x:f t="shared" si="6"/>
        <x:v>0</x:v>
      </x:c>
      <x:c r="I42" s="91" t="str">
        <x:f t="shared" si="7"/>
        <x:v>충족</x:v>
      </x:c>
      <x:c r="J42" s="93"/>
    </x:row>
    <x:row r="43" spans="1:10" ht="18" customHeight="1">
      <x:c r="A43" s="17" t="s">
        <x:v>1</x:v>
      </x:c>
      <x:c r="B43" s="48" t="s">
        <x:v>230</x:v>
      </x:c>
      <x:c r="C43" s="9">
        <x:v>0</x:v>
      </x:c>
      <x:c r="D43" s="23"/>
      <x:c r="F43" s="91">
        <x:f t="shared" si="4"/>
        <x:v>10</x:v>
      </x:c>
      <x:c r="G43" s="91">
        <x:f t="shared" si="5"/>
        <x:v>0</x:v>
      </x:c>
      <x:c r="H43" s="92">
        <x:f t="shared" si="6"/>
        <x:v>0</x:v>
      </x:c>
      <x:c r="I43" s="91" t="str">
        <x:f t="shared" si="7"/>
        <x:v>충족</x:v>
      </x:c>
      <x:c r="J43" s="93"/>
    </x:row>
    <x:row r="44" spans="1:10" ht="18" customHeight="1">
      <x:c r="A44" s="17" t="s">
        <x:v>4</x:v>
      </x:c>
      <x:c r="B44" s="48" t="s">
        <x:v>96</x:v>
      </x:c>
      <x:c r="C44" s="9">
        <x:v>0</x:v>
      </x:c>
      <x:c r="D44" s="23"/>
      <x:c r="F44" s="91">
        <x:f t="shared" si="4"/>
        <x:v>30</x:v>
      </x:c>
      <x:c r="G44" s="91">
        <x:f t="shared" si="5"/>
        <x:v>0</x:v>
      </x:c>
      <x:c r="H44" s="92">
        <x:f t="shared" si="6"/>
        <x:v>0</x:v>
      </x:c>
      <x:c r="I44" s="91" t="str">
        <x:f t="shared" si="7"/>
        <x:v>충족</x:v>
      </x:c>
      <x:c r="J44" s="93"/>
    </x:row>
    <x:row r="45" spans="1:10" ht="18" customHeight="1">
      <x:c r="A45" s="17" t="s">
        <x:v>174</x:v>
      </x:c>
      <x:c r="B45" s="48" t="s">
        <x:v>230</x:v>
      </x:c>
      <x:c r="C45" s="9">
        <x:v>0</x:v>
      </x:c>
      <x:c r="D45" s="23"/>
      <x:c r="F45" s="91">
        <x:f t="shared" si="4"/>
        <x:v>10</x:v>
      </x:c>
      <x:c r="G45" s="91">
        <x:f t="shared" si="5"/>
        <x:v>0</x:v>
      </x:c>
      <x:c r="H45" s="92">
        <x:f t="shared" si="6"/>
        <x:v>0</x:v>
      </x:c>
      <x:c r="I45" s="91" t="str">
        <x:f t="shared" si="7"/>
        <x:v>충족</x:v>
      </x:c>
      <x:c r="J45" s="93"/>
    </x:row>
    <x:row r="46" spans="1:10" ht="18" customHeight="1">
      <x:c r="A46" s="17" t="s">
        <x:v>175</x:v>
      </x:c>
      <x:c r="B46" s="48" t="s">
        <x:v>230</x:v>
      </x:c>
      <x:c r="C46" s="9">
        <x:v>0</x:v>
      </x:c>
      <x:c r="D46" s="23"/>
      <x:c r="F46" s="91">
        <x:f t="shared" si="4"/>
        <x:v>10</x:v>
      </x:c>
      <x:c r="G46" s="91">
        <x:f t="shared" si="5"/>
        <x:v>0</x:v>
      </x:c>
      <x:c r="H46" s="92">
        <x:f t="shared" si="6"/>
        <x:v>0</x:v>
      </x:c>
      <x:c r="I46" s="91" t="str">
        <x:f t="shared" si="7"/>
        <x:v>충족</x:v>
      </x:c>
      <x:c r="J46" s="93"/>
    </x:row>
    <x:row r="47" spans="1:10" ht="18" customHeight="1">
      <x:c r="A47" s="17" t="s">
        <x:v>189</x:v>
      </x:c>
      <x:c r="B47" s="48" t="s">
        <x:v>230</x:v>
      </x:c>
      <x:c r="C47" s="9">
        <x:v>0</x:v>
      </x:c>
      <x:c r="D47" s="23"/>
      <x:c r="F47" s="91">
        <x:f t="shared" si="4"/>
        <x:v>10</x:v>
      </x:c>
      <x:c r="G47" s="91">
        <x:f t="shared" si="5"/>
        <x:v>0</x:v>
      </x:c>
      <x:c r="H47" s="92">
        <x:f t="shared" si="6"/>
        <x:v>0</x:v>
      </x:c>
      <x:c r="I47" s="91" t="str">
        <x:f t="shared" si="7"/>
        <x:v>충족</x:v>
      </x:c>
      <x:c r="J47" s="93"/>
    </x:row>
    <x:row r="48" spans="1:10" ht="18" customHeight="1">
      <x:c r="A48" s="17" t="s">
        <x:v>190</x:v>
      </x:c>
      <x:c r="B48" s="48" t="s">
        <x:v>230</x:v>
      </x:c>
      <x:c r="C48" s="9">
        <x:v>0</x:v>
      </x:c>
      <x:c r="D48" s="23"/>
      <x:c r="F48" s="91">
        <x:f t="shared" si="4"/>
        <x:v>10</x:v>
      </x:c>
      <x:c r="G48" s="91">
        <x:f t="shared" si="5"/>
        <x:v>0</x:v>
      </x:c>
      <x:c r="H48" s="92">
        <x:f t="shared" si="6"/>
        <x:v>0</x:v>
      </x:c>
      <x:c r="I48" s="91" t="str">
        <x:f t="shared" si="7"/>
        <x:v>충족</x:v>
      </x:c>
      <x:c r="J48" s="93"/>
    </x:row>
    <x:row r="49" spans="1:10" ht="18" customHeight="1">
      <x:c r="A49" s="17" t="s">
        <x:v>151</x:v>
      </x:c>
      <x:c r="B49" s="48" t="s">
        <x:v>228</x:v>
      </x:c>
      <x:c r="C49" s="9">
        <x:v>0</x:v>
      </x:c>
      <x:c r="D49" s="23"/>
      <x:c r="F49" s="91">
        <x:f t="shared" si="4"/>
        <x:v>5</x:v>
      </x:c>
      <x:c r="G49" s="91">
        <x:f t="shared" si="5"/>
        <x:v>0</x:v>
      </x:c>
      <x:c r="H49" s="92">
        <x:f t="shared" si="6"/>
        <x:v>0</x:v>
      </x:c>
      <x:c r="I49" s="91" t="str">
        <x:f t="shared" si="7"/>
        <x:v>충족</x:v>
      </x:c>
      <x:c r="J49" s="93"/>
    </x:row>
    <x:row r="50" spans="1:10" ht="18" customHeight="1">
      <x:c r="A50" s="17" t="s">
        <x:v>176</x:v>
      </x:c>
      <x:c r="B50" s="48" t="s">
        <x:v>228</x:v>
      </x:c>
      <x:c r="C50" s="9">
        <x:v>0</x:v>
      </x:c>
      <x:c r="D50" s="23"/>
      <x:c r="F50" s="91">
        <x:f t="shared" si="4"/>
        <x:v>5</x:v>
      </x:c>
      <x:c r="G50" s="91">
        <x:f t="shared" si="5"/>
        <x:v>0</x:v>
      </x:c>
      <x:c r="H50" s="92">
        <x:f t="shared" si="6"/>
        <x:v>0</x:v>
      </x:c>
      <x:c r="I50" s="91" t="str">
        <x:f t="shared" si="7"/>
        <x:v>충족</x:v>
      </x:c>
      <x:c r="J50" s="93"/>
    </x:row>
    <x:row r="51" spans="1:10" ht="18" customHeight="1">
      <x:c r="A51" s="17" t="s">
        <x:v>158</x:v>
      </x:c>
      <x:c r="B51" s="48" t="s">
        <x:v>228</x:v>
      </x:c>
      <x:c r="C51" s="9">
        <x:v>0</x:v>
      </x:c>
      <x:c r="D51" s="23"/>
      <x:c r="F51" s="91">
        <x:f t="shared" si="4"/>
        <x:v>5</x:v>
      </x:c>
      <x:c r="G51" s="91">
        <x:f t="shared" si="5"/>
        <x:v>0</x:v>
      </x:c>
      <x:c r="H51" s="92">
        <x:f t="shared" si="6"/>
        <x:v>0</x:v>
      </x:c>
      <x:c r="I51" s="91" t="str">
        <x:f t="shared" si="7"/>
        <x:v>충족</x:v>
      </x:c>
      <x:c r="J51" s="93"/>
    </x:row>
    <x:row r="52" spans="1:10" ht="18" customHeight="1">
      <x:c r="A52" s="17" t="s">
        <x:v>186</x:v>
      </x:c>
      <x:c r="B52" s="48" t="s">
        <x:v>228</x:v>
      </x:c>
      <x:c r="C52" s="9">
        <x:v>0</x:v>
      </x:c>
      <x:c r="D52" s="23"/>
      <x:c r="F52" s="91">
        <x:f t="shared" si="4"/>
        <x:v>5</x:v>
      </x:c>
      <x:c r="G52" s="91">
        <x:f t="shared" si="5"/>
        <x:v>0</x:v>
      </x:c>
      <x:c r="H52" s="92">
        <x:f t="shared" si="6"/>
        <x:v>0</x:v>
      </x:c>
      <x:c r="I52" s="91" t="str">
        <x:f t="shared" si="7"/>
        <x:v>충족</x:v>
      </x:c>
      <x:c r="J52" s="93"/>
    </x:row>
    <x:row r="53" spans="1:10" ht="18" customHeight="1">
      <x:c r="A53" s="17" t="s">
        <x:v>187</x:v>
      </x:c>
      <x:c r="B53" s="48" t="s">
        <x:v>230</x:v>
      </x:c>
      <x:c r="C53" s="9">
        <x:v>0</x:v>
      </x:c>
      <x:c r="D53" s="23"/>
      <x:c r="F53" s="91">
        <x:f t="shared" si="4"/>
        <x:v>10</x:v>
      </x:c>
      <x:c r="G53" s="91">
        <x:f t="shared" si="5"/>
        <x:v>0</x:v>
      </x:c>
      <x:c r="H53" s="92">
        <x:f t="shared" si="6"/>
        <x:v>0</x:v>
      </x:c>
      <x:c r="I53" s="91" t="str">
        <x:f t="shared" si="7"/>
        <x:v>충족</x:v>
      </x:c>
      <x:c r="J53" s="93"/>
    </x:row>
    <x:row r="54" spans="1:10" ht="18" customHeight="1">
      <x:c r="A54" s="17" t="s">
        <x:v>193</x:v>
      </x:c>
      <x:c r="B54" s="48" t="s">
        <x:v>230</x:v>
      </x:c>
      <x:c r="C54" s="9">
        <x:v>0</x:v>
      </x:c>
      <x:c r="D54" s="23"/>
      <x:c r="F54" s="91">
        <x:f t="shared" si="4"/>
        <x:v>10</x:v>
      </x:c>
      <x:c r="G54" s="91">
        <x:f t="shared" si="5"/>
        <x:v>0</x:v>
      </x:c>
      <x:c r="H54" s="92">
        <x:f t="shared" si="6"/>
        <x:v>0</x:v>
      </x:c>
      <x:c r="I54" s="91" t="str">
        <x:f t="shared" si="7"/>
        <x:v>충족</x:v>
      </x:c>
      <x:c r="J54" s="93"/>
    </x:row>
    <x:row r="55" spans="1:10" ht="18" customHeight="1">
      <x:c r="A55" s="17" t="s">
        <x:v>185</x:v>
      </x:c>
      <x:c r="B55" s="48" t="s">
        <x:v>96</x:v>
      </x:c>
      <x:c r="C55" s="9">
        <x:v>0</x:v>
      </x:c>
      <x:c r="D55" s="23"/>
      <x:c r="F55" s="91">
        <x:f t="shared" si="4"/>
        <x:v>30</x:v>
      </x:c>
      <x:c r="G55" s="91">
        <x:f t="shared" si="5"/>
        <x:v>0</x:v>
      </x:c>
      <x:c r="H55" s="92">
        <x:f t="shared" si="6"/>
        <x:v>0</x:v>
      </x:c>
      <x:c r="I55" s="91" t="str">
        <x:f t="shared" si="7"/>
        <x:v>충족</x:v>
      </x:c>
      <x:c r="J55" s="93"/>
    </x:row>
    <x:row r="56" spans="1:10" ht="18" customHeight="1">
      <x:c r="A56" s="17" t="s">
        <x:v>8</x:v>
      </x:c>
      <x:c r="B56" s="48" t="s">
        <x:v>228</x:v>
      </x:c>
      <x:c r="C56" s="9">
        <x:v>0</x:v>
      </x:c>
      <x:c r="D56" s="23"/>
      <x:c r="F56" s="91">
        <x:f t="shared" si="4"/>
        <x:v>5</x:v>
      </x:c>
      <x:c r="G56" s="91">
        <x:f t="shared" si="5"/>
        <x:v>0</x:v>
      </x:c>
      <x:c r="H56" s="92">
        <x:f t="shared" si="6"/>
        <x:v>0</x:v>
      </x:c>
      <x:c r="I56" s="91" t="str">
        <x:f t="shared" si="7"/>
        <x:v>충족</x:v>
      </x:c>
      <x:c r="J56" s="93"/>
    </x:row>
    <x:row r="57" spans="1:10" ht="18" customHeight="1">
      <x:c r="A57" s="17" t="s">
        <x:v>155</x:v>
      </x:c>
      <x:c r="B57" s="48" t="s">
        <x:v>228</x:v>
      </x:c>
      <x:c r="C57" s="9">
        <x:v>0</x:v>
      </x:c>
      <x:c r="D57" s="23"/>
      <x:c r="F57" s="91">
        <x:f t="shared" si="4"/>
        <x:v>5</x:v>
      </x:c>
      <x:c r="G57" s="91">
        <x:f t="shared" si="5"/>
        <x:v>0</x:v>
      </x:c>
      <x:c r="H57" s="92">
        <x:f t="shared" si="6"/>
        <x:v>0</x:v>
      </x:c>
      <x:c r="I57" s="91" t="str">
        <x:f t="shared" si="7"/>
        <x:v>충족</x:v>
      </x:c>
      <x:c r="J57" s="93"/>
    </x:row>
    <x:row r="59" spans="1:3" ht="15" customHeight="1">
      <x:c r="A59" s="140" t="s">
        <x:v>63</x:v>
      </x:c>
      <x:c r="B59" s="140"/>
      <x:c r="C59" s="140"/>
    </x:row>
    <x:row r="60" spans="1:2" ht="15" customHeight="1">
      <x:c r="A60" s="99" t="s">
        <x:v>150</x:v>
      </x:c>
      <x:c r="B60" s="100">
        <x:f>COUNTIF(I4:I57,"미충족")</x:f>
        <x:v>3</x:v>
      </x:c>
    </x:row>
    <x:row r="61" spans="1:3" ht="15" customHeight="1">
      <x:c r="A61" s="141" t="s">
        <x:v>152</x:v>
      </x:c>
      <x:c r="B61" s="141"/>
      <x:c r="C61" s="98" t="str">
        <x:f>IF(B60=0,"충족","미충족")</x:f>
        <x:v>미충족</x:v>
      </x:c>
    </x:row>
  </x:sheetData>
  <x:mergeCells count="7">
    <x:mergeCell ref="A1:D1"/>
    <x:mergeCell ref="F1:J2"/>
    <x:mergeCell ref="L1:P2"/>
    <x:mergeCell ref="A2:D2"/>
    <x:mergeCell ref="N3:R3"/>
    <x:mergeCell ref="A59:C59"/>
    <x:mergeCell ref="A61:B61"/>
  </x:mergeCells>
  <x:pageMargins left="0.75" right="0.75" top="1" bottom="1" header="0.51166665554046630859" footer="0.51166665554046630859"/>
  <x:pageSetup paperSize="1" scale="100" firstPageNumber="1" fitToWidth="1" fitToHeight="1" orientation="landscape" usePrinterDefaults="1" blackAndWhite="0" draft="0" useFirstPageNumber="0" horizontalDpi="300" verticalDpi="300" copies="1"/>
  <x:headerFooter differentOddEven="0" differentFirst="0" scaleWithDoc="1" alignWithMargins="1"/>
  <x:legacy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6" baseType="lpstr">
      <vt:lpstr>0.종합판정</vt:lpstr>
      <vt:lpstr>1.학생현황</vt:lpstr>
      <vt:lpstr>2.교육과정운영현황</vt:lpstr>
      <vt:lpstr>3.인력현황</vt:lpstr>
      <vt:lpstr>4.교육시설확보현황</vt:lpstr>
      <vt:lpstr>5.교육장비확보현황</vt:lpstr>
    </vt:vector>
  </ep:TitlesOfParts>
  <ep:TotalTime>37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club4</cp:lastModifiedBy>
  <cp:revision>3</cp:revision>
  <dcterms:created xsi:type="dcterms:W3CDTF">2026-04-21T07:43:35.000</dcterms:created>
  <dcterms:modified xsi:type="dcterms:W3CDTF">2026-10-11T17:48:03.674</dcterms:modified>
  <cp:version>1300.0100.01</cp:version>
</cp:coreProperties>
</file>